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3" activeTab="3"/>
  </bookViews>
  <sheets>
    <sheet name="B1" sheetId="1" state="hidden" r:id="rId1"/>
    <sheet name="B2" sheetId="2" state="hidden" r:id="rId2"/>
    <sheet name="P1" sheetId="3" state="hidden" r:id="rId3"/>
    <sheet name="Azienda" sheetId="4" r:id="rId4"/>
    <sheet name="Tutor" sheetId="5" r:id="rId5"/>
    <sheet name="Ruoli1" sheetId="6" r:id="rId6"/>
    <sheet name="Azioni1" sheetId="7" r:id="rId7"/>
    <sheet name="Azioni2" sheetId="8" r:id="rId8"/>
    <sheet name="Azioni3" sheetId="9" r:id="rId9"/>
    <sheet name="Testo" sheetId="10" state="hidden" r:id="rId10"/>
    <sheet name="Foglio3" sheetId="11" state="hidden" r:id="rId11"/>
  </sheets>
  <definedNames>
    <definedName name="_xlnm.Print_Area" localSheetId="6">'Azioni1'!$A$1:$P$40</definedName>
    <definedName name="_xlnm.Print_Area" localSheetId="7">'Azioni2'!$A$1:$P$45</definedName>
    <definedName name="_xlnm.Print_Area" localSheetId="8">'Azioni3'!$A$1:$P$47</definedName>
    <definedName name="_xlnm.Print_Area" localSheetId="5">'Ruoli1'!$A$1:$P$50</definedName>
    <definedName name="_xlnm.Print_Titles" localSheetId="3">'Azienda'!$1:$5</definedName>
    <definedName name="_xlnm.Print_Titles" localSheetId="6">'Azioni1'!$1:$7</definedName>
    <definedName name="_xlnm.Print_Titles" localSheetId="7">'Azioni2'!$1:$7</definedName>
    <definedName name="_xlnm.Print_Titles" localSheetId="8">'Azioni3'!$1:$7</definedName>
    <definedName name="_xlnm.Print_Titles" localSheetId="5">'Ruoli1'!$1:$10</definedName>
    <definedName name="_xlnm.Print_Titles" localSheetId="4">'Tutor'!$1:$5</definedName>
    <definedName name="Z_AZ2">'B1'!$C$6:$J$159</definedName>
    <definedName name="Z_AZ3">'B2'!$B$5:$AA$35</definedName>
    <definedName name="Z_AZ4">'B2'!$B$40:$J$70</definedName>
    <definedName name="Z_TU1">'B1'!$L$6:$M$27</definedName>
    <definedName name="ZAZ1">'Testo'!$A$39:$B$45</definedName>
  </definedNames>
  <calcPr fullCalcOnLoad="1"/>
  <pivotCaches>
    <pivotCache cacheId="1" r:id="rId12"/>
  </pivotCaches>
</workbook>
</file>

<file path=xl/sharedStrings.xml><?xml version="1.0" encoding="utf-8"?>
<sst xmlns="http://schemas.openxmlformats.org/spreadsheetml/2006/main" count="2696" uniqueCount="949">
  <si>
    <t>TETEY'S TRAVEL</t>
  </si>
  <si>
    <t>hotel gran delta</t>
  </si>
  <si>
    <t>HOTEL CRISTALLO</t>
  </si>
  <si>
    <t>HOTEL GRANATIERE</t>
  </si>
  <si>
    <t>HOTEL REGINA MARGHERITA</t>
  </si>
  <si>
    <t>HOTEL MANCIN</t>
  </si>
  <si>
    <t>HOTEL EUROPA PALACE</t>
  </si>
  <si>
    <t>HOTEL ANTICA CASA CARETTONI</t>
  </si>
  <si>
    <t>HOTEL IL MERCANTE DI VENEZIA</t>
  </si>
  <si>
    <t>TIESSE PLUS VIAGGI</t>
  </si>
  <si>
    <t>ADV VERONICA</t>
  </si>
  <si>
    <t>AGENZIA PIL 8 VIAGGI</t>
  </si>
  <si>
    <t>D</t>
  </si>
  <si>
    <t>EUROIMPIANTO S.R.L.</t>
  </si>
  <si>
    <t xml:space="preserve">GITAB srl </t>
  </si>
  <si>
    <t>IMG Spa Via castellana 63 Riese Pio X°</t>
  </si>
  <si>
    <t>IDROTERMICA F.LLI SOLDERA SNC</t>
  </si>
  <si>
    <t>CASA VERARDO</t>
  </si>
  <si>
    <t>BEST WESTERN PARK HOTEL</t>
  </si>
  <si>
    <t>HOTEL PREALPI CAROSELLO</t>
  </si>
  <si>
    <t>ALBERGO EUROREST</t>
  </si>
  <si>
    <t>HOTEL VILLA LUPPIS</t>
  </si>
  <si>
    <t>HOTEL VILLA SOLIGO SRL</t>
  </si>
  <si>
    <t>HOTEL CONTINENTAL SRL</t>
  </si>
  <si>
    <t>HOTEL CARLTON</t>
  </si>
  <si>
    <t>CA' BRUGNERA SRL</t>
  </si>
  <si>
    <t>HOTEL DUE LEONI</t>
  </si>
  <si>
    <t>HOTEL RESIDENCE VILLA DEI CARPINI</t>
  </si>
  <si>
    <t>HOTEL VILLA OTTOBONI</t>
  </si>
  <si>
    <t>PRIMHOTEL-SITA SRL</t>
  </si>
  <si>
    <t>GRUPPO TECNOINFORMATICA S.P.A. -VIA VERDI, 6 - 31046 ODERZO</t>
  </si>
  <si>
    <t>BBZ IMPIANTI ELETTRICI S.N.C. -VIA PADOVA 18 - 31046 ODERZO</t>
  </si>
  <si>
    <t>ARREX - 1 S.P.A. - 31040 MASUE'</t>
  </si>
  <si>
    <t>ARREDO PLAST S.P.A.</t>
  </si>
  <si>
    <t>NUOVO MOBILIFICIO DAL ZIN S.R.L.</t>
  </si>
  <si>
    <t>EDILSILE COSTRUZIONI S.R.L.</t>
  </si>
  <si>
    <t xml:space="preserve">UMANA S.P.A.  Piazza Foro Romano </t>
  </si>
  <si>
    <t>RINALDIN RINO</t>
  </si>
  <si>
    <t xml:space="preserve">TERMOIDRAULICA  CITRON MAURIZIO - VIA  AGAROLLA 15/19 SAN POLO DI PIAVE </t>
  </si>
  <si>
    <t>GICINQUE SPA - VIA DELLE INDUSTRIE 15 - PONTE DI PIAVE</t>
  </si>
  <si>
    <t>VENETA CUCINE SPA</t>
  </si>
  <si>
    <t>VRG IMPIANTI SRL</t>
  </si>
  <si>
    <t>ICEBERG SRL</t>
  </si>
  <si>
    <t>GIRASOLE S.PA.</t>
  </si>
  <si>
    <t>MOBILEUR S.R.L.</t>
  </si>
  <si>
    <t>GENERAL MEMBRANE SPA - VIA VENEZIA 28 - CEGGIA</t>
  </si>
  <si>
    <t>COSTRUZIONI INDUSTRIALI CIVIDAC SPA -VIA BORGO CATTANEI  35 S. BIAGIO DI C.</t>
  </si>
  <si>
    <t>P.M.P. SRL VIA GERON  4 - RAI  -  SAN POLO DI PIAVE</t>
  </si>
  <si>
    <t>OMCA s.r.l.</t>
  </si>
  <si>
    <t>Brollo SIET s.r.l.</t>
  </si>
  <si>
    <t>EL.C.A Società Cooperativa</t>
  </si>
  <si>
    <t>VIST s.r.l.</t>
  </si>
  <si>
    <t>Edilgrappa s.r.l.</t>
  </si>
  <si>
    <t>Gruppo Piazzetta s.p.a.</t>
  </si>
  <si>
    <t>Meccanica STM s.r.l.</t>
  </si>
  <si>
    <t>Incisoria ACM s.n.c.</t>
  </si>
  <si>
    <t>SEIT Elettronica s.r.l.</t>
  </si>
  <si>
    <t>Gruppo ELT s.r.l.</t>
  </si>
  <si>
    <t>Bifrangi s.p.a</t>
  </si>
  <si>
    <t>Breton s.p.a.</t>
  </si>
  <si>
    <t>surflex s.r.l.</t>
  </si>
  <si>
    <t>Meccanica Piovesan</t>
  </si>
  <si>
    <t>sidermeccanica DB</t>
  </si>
  <si>
    <t>Aristarco s.p.a.</t>
  </si>
  <si>
    <t>Velo s.p.a</t>
  </si>
  <si>
    <t>N.P.</t>
  </si>
  <si>
    <t>CREDITO TREVIGIANO - BANCA DEL CREDITO COOPERATIVO, sede di VEDELAGO</t>
  </si>
  <si>
    <t>INCOS SRL</t>
  </si>
  <si>
    <t>MTS SPA</t>
  </si>
  <si>
    <t>LA ME LAVORAZIONI MECCANICHE SNC</t>
  </si>
  <si>
    <t>STEEL TRATTAMENTI TERMICI</t>
  </si>
  <si>
    <t>MODEL STAMPI SRL</t>
  </si>
  <si>
    <t>STEEL LAVORAZIONI MECCANICHE</t>
  </si>
  <si>
    <t>TPS SRL</t>
  </si>
  <si>
    <t>NICE SPA</t>
  </si>
  <si>
    <t>JOINT SRL</t>
  </si>
  <si>
    <t>TONON FORTY APA</t>
  </si>
  <si>
    <t>PAL SRL</t>
  </si>
  <si>
    <t>Dott. Ing. Claudio NADAL</t>
  </si>
  <si>
    <t>Geom.Lucio FATTORI - 31047 PONTE DI PIAVE (TV)</t>
  </si>
  <si>
    <t>MASCHIO ING. MARCO</t>
  </si>
  <si>
    <t>ing. Eugenio Luzzu</t>
  </si>
  <si>
    <t>FONDAZIONE BENETTON INIZIATIVE CULTURALI</t>
  </si>
  <si>
    <t>E</t>
  </si>
  <si>
    <t>HOTEL RISTORANTE MALIBRAN</t>
  </si>
  <si>
    <t>VILLA DUCALE (ROCCA DEI LEONI SRL)</t>
  </si>
  <si>
    <t>ELETTROMECCANICA TAMAI E MINETTO</t>
  </si>
  <si>
    <t>ELVE</t>
  </si>
  <si>
    <t>ELETTROMECCANICA VIOTTO</t>
  </si>
  <si>
    <t>WIRE  Industries</t>
  </si>
  <si>
    <t>LAFERT SPA</t>
  </si>
  <si>
    <t>CONFARTIGIANATO  JESOLO</t>
  </si>
  <si>
    <t>CONFARTIGIANATO  ERACLEA</t>
  </si>
  <si>
    <t>CONFARTIGIANATO  San Donà di Piave</t>
  </si>
  <si>
    <t>CONFESERCENTI  di Jesolo</t>
  </si>
  <si>
    <t>Autoscuola PIAVE di Jesolo</t>
  </si>
  <si>
    <t>ASSOCIAZIONI ARTIGIANI E PICCOLE IMPRESE di  JESOLO</t>
  </si>
  <si>
    <t>COMUNE DI CAVALLINO TREPORTI</t>
  </si>
  <si>
    <t>STUDIO SERVIZI ED ELABORAZINE DATI</t>
  </si>
  <si>
    <t>STUDIO ASSOCIATO COMMERCIALISTI</t>
  </si>
  <si>
    <t>STUDIO CONSULENZA DL LAVORO</t>
  </si>
  <si>
    <t>STUDIO ASSOCIATO</t>
  </si>
  <si>
    <t>COMUNE di JESOLO</t>
  </si>
  <si>
    <t>COMUNE di ERACLEA</t>
  </si>
  <si>
    <t>STUDIO di SERVIZI AZIENDALI</t>
  </si>
  <si>
    <t>COMUNE di NOVENTA</t>
  </si>
  <si>
    <t>CONFESERCENTI di SAN DONA' di PIAVE</t>
  </si>
  <si>
    <t>Arte Scuola di Mario Santini</t>
  </si>
  <si>
    <t>Chartalab Srl</t>
  </si>
  <si>
    <t>CLAIM s.r.l.</t>
  </si>
  <si>
    <t>Comune di Venezia - Municipalità Mestre-Carpenedo</t>
  </si>
  <si>
    <t>Galassia Interior Design s.r.l.</t>
  </si>
  <si>
    <t>GHEGIN INTERIORS S.r.l.</t>
  </si>
  <si>
    <t>Grafiche Biesse s.a.s. di Battanoli Andrea &amp; c.</t>
  </si>
  <si>
    <t>IMPAGINA di Caterina Zuin</t>
  </si>
  <si>
    <t>Magazzini del Sale s.n.c.</t>
  </si>
  <si>
    <t>MARC ART srl</t>
  </si>
  <si>
    <t>SAT Survey S.r.l.</t>
  </si>
  <si>
    <t>Simmetrie s.n.c. di de blasis m. &amp; saba m.</t>
  </si>
  <si>
    <t>Studio 15 design s.n.c.</t>
  </si>
  <si>
    <t>Studio Associato Architetti Callegari Maurizio e Pizziolo Anna</t>
  </si>
  <si>
    <t>Trevisan mobili snc di Aldo Trevisan &amp; C</t>
  </si>
  <si>
    <t>Trimline di Giacomin Mirco &amp; Samuele snc</t>
  </si>
  <si>
    <t>STUDIO TOMAZ SILVIO</t>
  </si>
  <si>
    <t>STUDIO ARCH - LORIS MOSCHENI</t>
  </si>
  <si>
    <t>STUDIO TECNICO VDV</t>
  </si>
  <si>
    <t>STUDIO TECNICO ASSOCIATO ALBIERO</t>
  </si>
  <si>
    <t>STUDIO DE BEI ASSOCIATI</t>
  </si>
  <si>
    <t>SINTESI SRL</t>
  </si>
  <si>
    <t>Corporazione Piloti Estuario Veneto - ZE0601</t>
  </si>
  <si>
    <t>STA-Italia - ZE0602</t>
  </si>
  <si>
    <t>VeMarS - ZE0603</t>
  </si>
  <si>
    <t>I.T.S.T. "A.GRITTI"</t>
  </si>
  <si>
    <t>CERRIS  ULSS 20</t>
  </si>
  <si>
    <t>Centro Polifunzionale Don Calabria</t>
  </si>
  <si>
    <t>Comune di Verona - Settore Istruzione</t>
  </si>
  <si>
    <t>Museo Civico Storia Naturale</t>
  </si>
  <si>
    <t>Azienda Ospedaliera Verona</t>
  </si>
  <si>
    <t>studio tecnico Lucchese geometra Paolo</t>
  </si>
  <si>
    <t>studio tecnico Rambaldi Claudio geometra via Chiesa 6 37010 AFFI  VR</t>
  </si>
  <si>
    <t>studi Architetto Zanella Paolo</t>
  </si>
  <si>
    <t>studio tcnico architetto Mazzi Ferdinando</t>
  </si>
  <si>
    <t>studio di architettura</t>
  </si>
  <si>
    <t>architetto Merci Giancarlo</t>
  </si>
  <si>
    <t>Rivoli spa</t>
  </si>
  <si>
    <t>architetto Ravaglia Luca</t>
  </si>
  <si>
    <t>studio tecnico associato Cristini</t>
  </si>
  <si>
    <t>studio tecnico Sartori Francesco</t>
  </si>
  <si>
    <t>studio tecnico Geom. ALBERTO Conati</t>
  </si>
  <si>
    <t>geometra Benedetti Rino</t>
  </si>
  <si>
    <t>Studio associato di progettazione SCALI - RIGHETTI</t>
  </si>
  <si>
    <t>STUDIO CAVEDINE LUCIANO</t>
  </si>
  <si>
    <t>STUDIO TECNICO ASSOCIATO D.LYSKOVA ARCHITETTO R.DE TOGNI GEOMETRA</t>
  </si>
  <si>
    <t>GEOM. FLORIANO COMPRI</t>
  </si>
  <si>
    <t>SOPRINTENDENZA PER BENI ARCHEOLOGICI DEL VENETO NUCLEO OPERATIVO DI VERONA</t>
  </si>
  <si>
    <t>COMUNE DI VERONA MUSEO CIVICO DI STORIA NATURALE</t>
  </si>
  <si>
    <t>COMUNE DI VERONA MUSEO DI CASTELVECCHIO</t>
  </si>
  <si>
    <t>COMUNE DI VERONA GALLERIA D'ARTE MODERNA - PALAZZO FORTI</t>
  </si>
  <si>
    <t>CENTRO TURISTICO GIOVANILE</t>
  </si>
  <si>
    <t>CENTRO EDUCAZIONE AMBIENTALE - LEGAMBIENTE VERONA</t>
  </si>
  <si>
    <t>LEGAMBIENTE VOLONTARIATO VERONA</t>
  </si>
  <si>
    <t>Kora Sistemi Informatici S.r.l.  - San Giorgio di Mantova</t>
  </si>
  <si>
    <t>ATA di  Perobelli &amp;C. SnC Verona</t>
  </si>
  <si>
    <t xml:space="preserve">Tecnica Informatica </t>
  </si>
  <si>
    <t>Verona Innovazione - azienda speciale CCIAA di  Verona</t>
  </si>
  <si>
    <t>Euronics Derta S.p.A. Villafranca</t>
  </si>
  <si>
    <t>PCSistemi S.a.S. Villafranca</t>
  </si>
  <si>
    <t xml:space="preserve">Università studi di Verona facoltà SS.MM.NN </t>
  </si>
  <si>
    <t>Euronics Castel d' Azzano</t>
  </si>
  <si>
    <t xml:space="preserve">ARPAV </t>
  </si>
  <si>
    <t>Comune di Cerea</t>
  </si>
  <si>
    <t>Centro Servizi Aziendali SRL</t>
  </si>
  <si>
    <t>Agenzia Entrate</t>
  </si>
  <si>
    <t>GLAXOSMITHKLINE MANUFACTURING SPA</t>
  </si>
  <si>
    <t>Azienda ULS 21</t>
  </si>
  <si>
    <t>athesis spa</t>
  </si>
  <si>
    <t>crediveneto</t>
  </si>
  <si>
    <t>soprintendenza ai beni culturali Verona</t>
  </si>
  <si>
    <t>hotel villa quaranta</t>
  </si>
  <si>
    <t>ostello della gioventù</t>
  </si>
  <si>
    <t>fevoss</t>
  </si>
  <si>
    <t>ITX cargo</t>
  </si>
  <si>
    <t>CSV</t>
  </si>
  <si>
    <t>Rambler viaggi</t>
  </si>
  <si>
    <t>cantine montresor</t>
  </si>
  <si>
    <t>ramada fiera hotel</t>
  </si>
  <si>
    <t>planet viaggi</t>
  </si>
  <si>
    <t>hotel maxim</t>
  </si>
  <si>
    <t>pegaso srl</t>
  </si>
  <si>
    <t>hotel roxy plaza</t>
  </si>
  <si>
    <t>studio legale</t>
  </si>
  <si>
    <t>box office</t>
  </si>
  <si>
    <t>zuegg</t>
  </si>
  <si>
    <t>fior di loto adv</t>
  </si>
  <si>
    <t>Biemme</t>
  </si>
  <si>
    <t>Esa Metal</t>
  </si>
  <si>
    <t>Ferroli s.p.a.</t>
  </si>
  <si>
    <t>Officine Gazzo</t>
  </si>
  <si>
    <t>MBF</t>
  </si>
  <si>
    <t>Metal car</t>
  </si>
  <si>
    <t>Metal design s.r.l.</t>
  </si>
  <si>
    <t>Miniato</t>
  </si>
  <si>
    <t>Nortan s.r.l.</t>
  </si>
  <si>
    <t>PEDROLLO</t>
  </si>
  <si>
    <t>Perlini International s.p.a.</t>
  </si>
  <si>
    <t>Real Forni</t>
  </si>
  <si>
    <t xml:space="preserve">Rognini macchine </t>
  </si>
  <si>
    <t>Hotel Antico Termine</t>
  </si>
  <si>
    <t>ristorante Barrique</t>
  </si>
  <si>
    <t>ristorante costadoro</t>
  </si>
  <si>
    <t>trattoria Dalla Valentina</t>
  </si>
  <si>
    <t>Hotel Diana</t>
  </si>
  <si>
    <t>ristorante fucina</t>
  </si>
  <si>
    <t>Hotel Gardesana</t>
  </si>
  <si>
    <t>Golf Hotel Paradiso</t>
  </si>
  <si>
    <t>Hotel Rely</t>
  </si>
  <si>
    <t>Hotel Idania</t>
  </si>
  <si>
    <t>Camping Lido</t>
  </si>
  <si>
    <t>ristorante Miralago</t>
  </si>
  <si>
    <t>Pasticceria Valpolicella</t>
  </si>
  <si>
    <t>Rist. Gunè</t>
  </si>
  <si>
    <t>trattoria Rosa Alda</t>
  </si>
  <si>
    <t>Hotel Royal</t>
  </si>
  <si>
    <t>ristorante tavola d'Oro</t>
  </si>
  <si>
    <t>FORMAT SRL</t>
  </si>
  <si>
    <t>ECOROCERCHE SRL</t>
  </si>
  <si>
    <t>SILMAR SPA</t>
  </si>
  <si>
    <t>MEVIS SPA</t>
  </si>
  <si>
    <t>EDITRICE ARTISTICA BASSANO</t>
  </si>
  <si>
    <t>SOVECO SRL</t>
  </si>
  <si>
    <t>CMB TELAI</t>
  </si>
  <si>
    <t>EUROLAB</t>
  </si>
  <si>
    <t>BAXI S.p.A.</t>
  </si>
  <si>
    <t>Fietta Dolciumi SpA</t>
  </si>
  <si>
    <t>Hydor Srl</t>
  </si>
  <si>
    <t>ABB SACE S.p.A.</t>
  </si>
  <si>
    <t>FABER MOBILI SPA</t>
  </si>
  <si>
    <t>AMSTEL VIAGGI S.R.L.</t>
  </si>
  <si>
    <t>BUY AND FLY VIAGGI</t>
  </si>
  <si>
    <t>TARGET POINT VIAGGI SAS</t>
  </si>
  <si>
    <t xml:space="preserve">MATHOVA VIAGGI </t>
  </si>
  <si>
    <t>Fondazione Cremona</t>
  </si>
  <si>
    <t>Cooperativa sociale "Crescinsieme"</t>
  </si>
  <si>
    <t>Nido Comunale - Bassano</t>
  </si>
  <si>
    <t>AIM</t>
  </si>
  <si>
    <t>AMBRA ELETTRONICA srl</t>
  </si>
  <si>
    <t>ASIRobicon</t>
  </si>
  <si>
    <t>Autec srl</t>
  </si>
  <si>
    <t>AUXEL SRL</t>
  </si>
  <si>
    <t>E.E.I. srl</t>
  </si>
  <si>
    <t>E.C.S. CIRCUITI STAMPATI srl</t>
  </si>
  <si>
    <t>HELIOS TECHOLOGY SRL</t>
  </si>
  <si>
    <t>POWER SYSTEM</t>
  </si>
  <si>
    <t>Rowan elettronica</t>
  </si>
  <si>
    <t>T.D.E. MACNO SPA</t>
  </si>
  <si>
    <t>TELEA ELECTRONIC ENGINERING</t>
  </si>
  <si>
    <t>MAGAZZINI AMBROSI SAS</t>
  </si>
  <si>
    <t>COMUNE DI VO' EUGANEO</t>
  </si>
  <si>
    <t>STUDIO DR.GHIOTTO</t>
  </si>
  <si>
    <t>TIPOGRAFIA MANDRUZZATO SNC</t>
  </si>
  <si>
    <t>COMUNE DI NOVENTA VICENTINA</t>
  </si>
  <si>
    <t>ITALFIDUCIARIA SRL</t>
  </si>
  <si>
    <t>NATURELLO SRL</t>
  </si>
  <si>
    <t>VITICOLTORI RIUNITI DEI COLLI EUGNEI</t>
  </si>
  <si>
    <t>ITALFIDUCIARIA SRL FILIALE DI SOSSANO</t>
  </si>
  <si>
    <t>UTK COMPONENTS  SNC</t>
  </si>
  <si>
    <t>COMUNE DI COLOGNA VENETA</t>
  </si>
  <si>
    <t>SUPERMERCATI TTB</t>
  </si>
  <si>
    <t>AGRIEUGANEA SNC</t>
  </si>
  <si>
    <t>BISSON SPA</t>
  </si>
  <si>
    <t>ASS.COMMERCIO TURISMO SERVIZI PMI MAND.NOVENTA VIC</t>
  </si>
  <si>
    <t>IMPRESA VERDE VICENZA SRL</t>
  </si>
  <si>
    <t>COOPERATIVA L'ALBA</t>
  </si>
  <si>
    <t>TEXINTERNATIONAL SRL ARREDO CASA</t>
  </si>
  <si>
    <t>COMUNE DI NOVENTA -UFFICIO TRIBUTI</t>
  </si>
  <si>
    <t>DECO SERVIZI SNC</t>
  </si>
  <si>
    <t>COMUNE DI BARBARANO VICENTINO</t>
  </si>
  <si>
    <t>CONFAGRICOLTURA CAAF VICENZA</t>
  </si>
  <si>
    <t xml:space="preserve">CAAF CISL </t>
  </si>
  <si>
    <t>COMUNE DI ALBETTONE</t>
  </si>
  <si>
    <t xml:space="preserve">ASS.ARTIGIANI CONFARTIGIANATO FAIV </t>
  </si>
  <si>
    <t>FARESIN AGRI DIVISION</t>
  </si>
  <si>
    <t>FARESIN BUILDING DIVISION</t>
  </si>
  <si>
    <t>MAINO INTERNATIONAL SPA</t>
  </si>
  <si>
    <t>FAR SERVIZIO LAMIERE</t>
  </si>
  <si>
    <t>MECCANICA BREGANZESE SRL</t>
  </si>
  <si>
    <t>OMTM SRL</t>
  </si>
  <si>
    <t>LANARO SRL</t>
  </si>
  <si>
    <t>AUTOGEMELLI SPA</t>
  </si>
  <si>
    <t>C.A.V.I. CARRARO SNC</t>
  </si>
  <si>
    <t>CECCATO &amp; ZANNINI SRL</t>
  </si>
  <si>
    <t>AUTOFFICINA FBL SAS DI FIORENTIN BRUNO &amp; C.</t>
  </si>
  <si>
    <t>BASSAN SERGIO</t>
  </si>
  <si>
    <t>G. R. SNS DI RIGON PIETRO E FIGLI</t>
  </si>
  <si>
    <t>Lain Francesco &amp; C.</t>
  </si>
  <si>
    <t>Berti spa</t>
  </si>
  <si>
    <t>ZANINI SNC DI ZANINI LUCIANO E C.</t>
  </si>
  <si>
    <t>MANTURBO DE PRETTO ESCHER WYSS</t>
  </si>
  <si>
    <t>OVER s.r.l.</t>
  </si>
  <si>
    <t>MP3 s.p.a.</t>
  </si>
  <si>
    <t>BORGO 21 s.p.a.</t>
  </si>
  <si>
    <t>DAL LAGO s.r.l.</t>
  </si>
  <si>
    <t>EMMEVIZETA s.a.s.</t>
  </si>
  <si>
    <t>EUROSICONF s.p.a.</t>
  </si>
  <si>
    <t>GAS s.p.a.</t>
  </si>
  <si>
    <t>INTIMO 2</t>
  </si>
  <si>
    <t>JFOUR PARK s.p.a.</t>
  </si>
  <si>
    <t>NUOVA TAELA s.p.a.</t>
  </si>
  <si>
    <t xml:space="preserve">SAGESTER </t>
  </si>
  <si>
    <t>SINV s.p.a.</t>
  </si>
  <si>
    <t>TESINA srl</t>
  </si>
  <si>
    <t>ZANEBET srl</t>
  </si>
  <si>
    <t>FANCHIN FRANCESCO</t>
  </si>
  <si>
    <t>S.P.A.VI. Srl</t>
  </si>
  <si>
    <t xml:space="preserve">Artigianfidi Vicenza </t>
  </si>
  <si>
    <t>Associazione Artigiani di Vicenza - Mandamento di Noventa Vicentina</t>
  </si>
  <si>
    <t>Associazione Artigiani Provincia Vicenza</t>
  </si>
  <si>
    <t>FAIV - ASSOCIAZIONE ARTIGIANI VICENZA</t>
  </si>
  <si>
    <t>ASILO NIDO "FERROVIERI" COMUNE DI VICENZA</t>
  </si>
  <si>
    <t>ASILO NIDO "PIARDA" COMUNE DI VICENZA</t>
  </si>
  <si>
    <t>ASILO NIDO "SAN LAZZARO" COMUNE DI VICENZA</t>
  </si>
  <si>
    <t>IVAN TEAM di Pontarollo Ivan</t>
  </si>
  <si>
    <t>5A</t>
  </si>
  <si>
    <t>5B</t>
  </si>
  <si>
    <t>5C</t>
  </si>
  <si>
    <t>5D</t>
  </si>
  <si>
    <t>6A</t>
  </si>
  <si>
    <t>6B</t>
  </si>
  <si>
    <t>7A</t>
  </si>
  <si>
    <t>7B</t>
  </si>
  <si>
    <t>7C</t>
  </si>
  <si>
    <t>Valore percentuale sul totale dei tutor che hanno dichiarato di aver compiuto l'azione)</t>
  </si>
  <si>
    <r>
      <t>Posizione rispetto al valore assoluto</t>
    </r>
    <r>
      <rPr>
        <sz val="9"/>
        <rFont val="Arial"/>
        <family val="0"/>
      </rPr>
      <t xml:space="preserve"> [da 1 = valore più alto a 13 = valore più basso]</t>
    </r>
  </si>
  <si>
    <t>Frequenza delle azioni realizzate in relazione con il tutor interno (della scuola)</t>
  </si>
  <si>
    <t>250 addetti</t>
  </si>
  <si>
    <t>Assicurare la continuità di contatti con il tutor interno.</t>
  </si>
  <si>
    <t>Definire il settore di inserimento dello studente e le attività da svolgere.</t>
  </si>
  <si>
    <t>Definire le competenze necessarie allo studente per ricoprire il ruolo assegnato.</t>
  </si>
  <si>
    <t>Definire i tempi e le modalità di svolgimento dell’Alternanza in Azienda/Ente.</t>
  </si>
  <si>
    <t>Definire le modalità e gli strumenti di verifica delle competenze tecnico-professionali acquisite.</t>
  </si>
  <si>
    <t>Definire i criteri per valutare le competenze tecnico-professionali e/o trasversali acquisite.</t>
  </si>
  <si>
    <t>Definire le modalità e gli strumenti di verifica delle competenze trasversali acquisite.</t>
  </si>
  <si>
    <t>Concordare modalità per verificare se gli studenti possiedono conoscenze/abilità necessarie ad affrontare ASL.</t>
  </si>
  <si>
    <t>1AC.1</t>
  </si>
  <si>
    <t>1AC.2</t>
  </si>
  <si>
    <t>1AC.3</t>
  </si>
  <si>
    <t>1AC.4</t>
  </si>
  <si>
    <t>1AC.5</t>
  </si>
  <si>
    <t>1AC.6</t>
  </si>
  <si>
    <t>1AC.7</t>
  </si>
  <si>
    <t>1BC.1</t>
  </si>
  <si>
    <t>1BC.2</t>
  </si>
  <si>
    <t>1BC.3</t>
  </si>
  <si>
    <t>1BC.4</t>
  </si>
  <si>
    <t>1BC.5</t>
  </si>
  <si>
    <t>1BC.6</t>
  </si>
  <si>
    <t>1BC.7</t>
  </si>
  <si>
    <t>1CC.1</t>
  </si>
  <si>
    <t>1CC.2</t>
  </si>
  <si>
    <t>1CC.3</t>
  </si>
  <si>
    <t>1CC.4</t>
  </si>
  <si>
    <t>1CC.5</t>
  </si>
  <si>
    <t>1CC.6</t>
  </si>
  <si>
    <t>1CC.7</t>
  </si>
  <si>
    <t>1DC.1</t>
  </si>
  <si>
    <t>1DC.2</t>
  </si>
  <si>
    <t>1DC.3</t>
  </si>
  <si>
    <t>1DC.4</t>
  </si>
  <si>
    <t>1DC.5</t>
  </si>
  <si>
    <t>1DC.6</t>
  </si>
  <si>
    <t>1DC.7</t>
  </si>
  <si>
    <t>1EC.1</t>
  </si>
  <si>
    <t>1EC.2</t>
  </si>
  <si>
    <t>1EC.3</t>
  </si>
  <si>
    <t>1EC.4</t>
  </si>
  <si>
    <t>1EC.5</t>
  </si>
  <si>
    <t>1EC.6</t>
  </si>
  <si>
    <t>1EC.7</t>
  </si>
  <si>
    <t>1FC.1</t>
  </si>
  <si>
    <t>1FC.2</t>
  </si>
  <si>
    <t>1FC.3</t>
  </si>
  <si>
    <t>1FC.4</t>
  </si>
  <si>
    <t>1FC.5</t>
  </si>
  <si>
    <t>1FC.6</t>
  </si>
  <si>
    <t>1FC.7</t>
  </si>
  <si>
    <t>1GC.1</t>
  </si>
  <si>
    <t>1GC.2</t>
  </si>
  <si>
    <t>1GC.3</t>
  </si>
  <si>
    <t>1GC.4</t>
  </si>
  <si>
    <t>1GC.5</t>
  </si>
  <si>
    <t>1GC.6</t>
  </si>
  <si>
    <t>1GC.7</t>
  </si>
  <si>
    <t>1HC.1</t>
  </si>
  <si>
    <t>1HC.2</t>
  </si>
  <si>
    <t>1HC.3</t>
  </si>
  <si>
    <t>1HC.4</t>
  </si>
  <si>
    <t>1HC.5</t>
  </si>
  <si>
    <t>1HC.6</t>
  </si>
  <si>
    <t>1HC.7</t>
  </si>
  <si>
    <t>2PC.1</t>
  </si>
  <si>
    <t>2PC.2</t>
  </si>
  <si>
    <t>2PC.3</t>
  </si>
  <si>
    <t>2PC.4</t>
  </si>
  <si>
    <t>2PC.5</t>
  </si>
  <si>
    <t>2PC.6</t>
  </si>
  <si>
    <t>2PC.7</t>
  </si>
  <si>
    <t>2AC.1</t>
  </si>
  <si>
    <t>2AC.2</t>
  </si>
  <si>
    <t>2AC.3</t>
  </si>
  <si>
    <t>2AC.4</t>
  </si>
  <si>
    <t>2AC.5</t>
  </si>
  <si>
    <t>2AC.6</t>
  </si>
  <si>
    <t>2AC.7</t>
  </si>
  <si>
    <t>2TC.1</t>
  </si>
  <si>
    <t>2TC.2</t>
  </si>
  <si>
    <t>2TC.3</t>
  </si>
  <si>
    <t>2TC.4</t>
  </si>
  <si>
    <t>2TC.5</t>
  </si>
  <si>
    <t>2TC.6</t>
  </si>
  <si>
    <t>2TC.7</t>
  </si>
  <si>
    <t>2LC.1</t>
  </si>
  <si>
    <t>2LC.2</t>
  </si>
  <si>
    <t>2LC.3</t>
  </si>
  <si>
    <t>2LC.4</t>
  </si>
  <si>
    <t>2LC.5</t>
  </si>
  <si>
    <t>2LC.6</t>
  </si>
  <si>
    <t>2LC.7</t>
  </si>
  <si>
    <t>3AC.1</t>
  </si>
  <si>
    <t>3AC.2</t>
  </si>
  <si>
    <t>3AC.3</t>
  </si>
  <si>
    <t>3AC.4</t>
  </si>
  <si>
    <t>3AC.5</t>
  </si>
  <si>
    <t>3AC.6</t>
  </si>
  <si>
    <t>3AC.7</t>
  </si>
  <si>
    <t>3BC.1</t>
  </si>
  <si>
    <t>3BC.2</t>
  </si>
  <si>
    <t>3BC.3</t>
  </si>
  <si>
    <t>3BC.4</t>
  </si>
  <si>
    <t>3BC.5</t>
  </si>
  <si>
    <t>3BC.6</t>
  </si>
  <si>
    <t>3BC.7</t>
  </si>
  <si>
    <t>3CC.1</t>
  </si>
  <si>
    <t>3CC.2</t>
  </si>
  <si>
    <t>3CC.3</t>
  </si>
  <si>
    <t>3CC.4</t>
  </si>
  <si>
    <t>3CC.5</t>
  </si>
  <si>
    <t>3CC.6</t>
  </si>
  <si>
    <t>3CC.7</t>
  </si>
  <si>
    <t>3DC.1</t>
  </si>
  <si>
    <t>3DC.2</t>
  </si>
  <si>
    <t>3DC.3</t>
  </si>
  <si>
    <t>3DC.4</t>
  </si>
  <si>
    <t>3DC.5</t>
  </si>
  <si>
    <t>3DC.6</t>
  </si>
  <si>
    <t>3DC.7</t>
  </si>
  <si>
    <t>4AC.1</t>
  </si>
  <si>
    <t>4AC.2</t>
  </si>
  <si>
    <t>4AC.3</t>
  </si>
  <si>
    <t>4AC.4</t>
  </si>
  <si>
    <t>4AC.5</t>
  </si>
  <si>
    <t>4AC.6</t>
  </si>
  <si>
    <t>4AC.7</t>
  </si>
  <si>
    <t>4BC.1</t>
  </si>
  <si>
    <t>4BC.2</t>
  </si>
  <si>
    <t>4BC.3</t>
  </si>
  <si>
    <t>4BC.4</t>
  </si>
  <si>
    <t>4BC.5</t>
  </si>
  <si>
    <t>4BC.6</t>
  </si>
  <si>
    <t>4BC.7</t>
  </si>
  <si>
    <t>4CC.1</t>
  </si>
  <si>
    <t>4CC.2</t>
  </si>
  <si>
    <t>4CC.3</t>
  </si>
  <si>
    <t>4CC.4</t>
  </si>
  <si>
    <t>4CC.5</t>
  </si>
  <si>
    <t>4CC.6</t>
  </si>
  <si>
    <t>4CC.7</t>
  </si>
  <si>
    <t>4DC.1</t>
  </si>
  <si>
    <t>4DC.2</t>
  </si>
  <si>
    <t>4DC.3</t>
  </si>
  <si>
    <t>4DC.4</t>
  </si>
  <si>
    <t>4DC.5</t>
  </si>
  <si>
    <t>4DC.6</t>
  </si>
  <si>
    <t>4DC.7</t>
  </si>
  <si>
    <t>4EC.1</t>
  </si>
  <si>
    <t>4EC.2</t>
  </si>
  <si>
    <t>4EC.3</t>
  </si>
  <si>
    <t>4EC.4</t>
  </si>
  <si>
    <t>4EC.5</t>
  </si>
  <si>
    <t>4EC.6</t>
  </si>
  <si>
    <t>4EC.7</t>
  </si>
  <si>
    <t>4FC.1</t>
  </si>
  <si>
    <t>4FC.2</t>
  </si>
  <si>
    <t>4FC.3</t>
  </si>
  <si>
    <t>4FC.4</t>
  </si>
  <si>
    <t>4FC.5</t>
  </si>
  <si>
    <t>4FC.6</t>
  </si>
  <si>
    <t>4FC.7</t>
  </si>
  <si>
    <t xml:space="preserve">Ruoli per azione realizzata in relazione con la Scuola </t>
  </si>
  <si>
    <t>Caporeparto (ufficio, sezione…)</t>
  </si>
  <si>
    <t>alto a 5 = valore più basso]</t>
  </si>
  <si>
    <t>Di fronte a una mansione nuova, mostrare gli atteggiamenti da assumere e i comportamenti da attivare.</t>
  </si>
  <si>
    <t>Comunicare allo studente le proprie valutazioni sulle competenze acquisite in Azienda/Ente.</t>
  </si>
  <si>
    <t>Frequenza delle azioni realizzate in relazione con lo studente</t>
  </si>
  <si>
    <t>Titolare</t>
  </si>
  <si>
    <t>C.1</t>
  </si>
  <si>
    <t>C.2</t>
  </si>
  <si>
    <t>C.3</t>
  </si>
  <si>
    <t>C.4</t>
  </si>
  <si>
    <t>C.5</t>
  </si>
  <si>
    <t>C.6</t>
  </si>
  <si>
    <t>C.7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</si>
  <si>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</si>
  <si>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</si>
  <si>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</si>
  <si>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</si>
  <si>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</si>
  <si>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</si>
  <si>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</si>
  <si>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</si>
  <si>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</si>
  <si>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</si>
  <si>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</si>
  <si>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</si>
  <si>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</si>
  <si>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</si>
  <si>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</si>
  <si>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</si>
  <si>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</si>
  <si>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</si>
  <si>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</si>
  <si>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</si>
  <si>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</si>
  <si>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</si>
  <si>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</si>
  <si>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</si>
  <si>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AZ</t>
  </si>
  <si>
    <t>PR+AZ</t>
  </si>
  <si>
    <t>R1</t>
  </si>
  <si>
    <t>R2</t>
  </si>
  <si>
    <t>R3</t>
  </si>
  <si>
    <t>R4</t>
  </si>
  <si>
    <t>R5</t>
  </si>
  <si>
    <t>N</t>
  </si>
  <si>
    <t>N%</t>
  </si>
  <si>
    <t>H</t>
  </si>
  <si>
    <t>N. tutor</t>
  </si>
  <si>
    <t>TI</t>
  </si>
  <si>
    <t>TI+AZ</t>
  </si>
  <si>
    <t>Tipo di Istituto</t>
  </si>
  <si>
    <t>tot</t>
  </si>
  <si>
    <t>Dimensione azienda</t>
  </si>
  <si>
    <t>DA+AZ</t>
  </si>
  <si>
    <t>Macrosettore</t>
  </si>
  <si>
    <t>MR+AZ</t>
  </si>
  <si>
    <t>C.</t>
  </si>
  <si>
    <t>D-E</t>
  </si>
  <si>
    <t>1A</t>
  </si>
  <si>
    <t>1B</t>
  </si>
  <si>
    <t>1C</t>
  </si>
  <si>
    <t>1D</t>
  </si>
  <si>
    <t>1E</t>
  </si>
  <si>
    <t>1F</t>
  </si>
  <si>
    <t>1G</t>
  </si>
  <si>
    <t>1H</t>
  </si>
  <si>
    <t>2P</t>
  </si>
  <si>
    <t>2A</t>
  </si>
  <si>
    <t>2T</t>
  </si>
  <si>
    <t>2L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</si>
  <si>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</si>
  <si>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</si>
  <si>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</si>
  <si>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</si>
  <si>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</si>
  <si>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</si>
  <si>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</si>
  <si>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</si>
  <si>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</si>
  <si>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</si>
  <si>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Ufficio Scolastico Regionale del Veneto</t>
  </si>
  <si>
    <t>Governare il percorso di Alternanza Scuola Lavoro [a.s. 2005-2006]</t>
  </si>
  <si>
    <t>Veneto</t>
  </si>
  <si>
    <t>Ruoli coinvolti nell'azione</t>
  </si>
  <si>
    <t>V.a.</t>
  </si>
  <si>
    <t>V.%</t>
  </si>
  <si>
    <t>Pos</t>
  </si>
  <si>
    <t>Legenda</t>
  </si>
  <si>
    <t>Valore assoluto</t>
  </si>
  <si>
    <t>Valore perc. su totale ruoli</t>
  </si>
  <si>
    <t>Tot</t>
  </si>
  <si>
    <t>Belluno</t>
  </si>
  <si>
    <t>Padova</t>
  </si>
  <si>
    <t>Rovigo</t>
  </si>
  <si>
    <t>Treviso</t>
  </si>
  <si>
    <t>Venezia</t>
  </si>
  <si>
    <t>Verona</t>
  </si>
  <si>
    <t>Vicenza</t>
  </si>
  <si>
    <r>
      <t>V.a.</t>
    </r>
    <r>
      <rPr>
        <sz val="9"/>
        <rFont val="Arial"/>
        <family val="0"/>
      </rPr>
      <t xml:space="preserve"> =</t>
    </r>
  </si>
  <si>
    <r>
      <t>V.%</t>
    </r>
    <r>
      <rPr>
        <sz val="9"/>
        <rFont val="Arial"/>
        <family val="0"/>
      </rPr>
      <t xml:space="preserve"> =</t>
    </r>
  </si>
  <si>
    <r>
      <t>Pos</t>
    </r>
    <r>
      <rPr>
        <sz val="9"/>
        <rFont val="Arial"/>
        <family val="0"/>
      </rPr>
      <t xml:space="preserve"> =</t>
    </r>
  </si>
  <si>
    <r>
      <t>Posizione</t>
    </r>
    <r>
      <rPr>
        <sz val="9"/>
        <rFont val="Arial"/>
        <family val="0"/>
      </rPr>
      <t xml:space="preserve"> [da 1 = valore più</t>
    </r>
  </si>
  <si>
    <t>Azioni</t>
  </si>
  <si>
    <t>Professionali</t>
  </si>
  <si>
    <t>Arte</t>
  </si>
  <si>
    <t>Tecnici</t>
  </si>
  <si>
    <t>Licei</t>
  </si>
  <si>
    <t>DA</t>
  </si>
  <si>
    <t>MR</t>
  </si>
  <si>
    <t>PR</t>
  </si>
  <si>
    <t>Età</t>
  </si>
  <si>
    <t>ARP</t>
  </si>
  <si>
    <t>EP</t>
  </si>
  <si>
    <t>B6</t>
  </si>
  <si>
    <t>EAS</t>
  </si>
  <si>
    <t>B7</t>
  </si>
  <si>
    <t>A2</t>
  </si>
  <si>
    <t>A3</t>
  </si>
  <si>
    <t>B1</t>
  </si>
  <si>
    <t>B2</t>
  </si>
  <si>
    <t>Totale</t>
  </si>
  <si>
    <t>Totale complessivo</t>
  </si>
  <si>
    <t>I compiti del tutor esterno (d’Azienda/Ente) nell’Alternanza Scuola-Lavoro</t>
  </si>
  <si>
    <t>A - Dati sull’azienda</t>
  </si>
  <si>
    <t>Denominazione Azienda/Ente</t>
  </si>
  <si>
    <t>Dimensione Azienda/Ente</t>
  </si>
  <si>
    <t>Macrosettore di riferimento</t>
  </si>
  <si>
    <t>Osservazioni/informazioni che si desidera fornire in aggiunta</t>
  </si>
  <si>
    <t>1- 9 addetti</t>
  </si>
  <si>
    <t xml:space="preserve">10 - 49 addetti </t>
  </si>
  <si>
    <t>50 - 249 addetti</t>
  </si>
  <si>
    <t>&gt;= 250 addetti</t>
  </si>
  <si>
    <t>Pubblica Amministrazione</t>
  </si>
  <si>
    <t>Servizi</t>
  </si>
  <si>
    <t>Ad esempio, Enti locali, Enti territoriali, Sanità; Centri di Formazione ecc</t>
  </si>
  <si>
    <t>Ad esempio, Agenzie interinali, Istituti di credito, Studi professionali, Associazioni di Categoria, Laboratori di analisi, Sindacati ecc</t>
  </si>
  <si>
    <t>Sesso</t>
  </si>
  <si>
    <t>Ruolo professionale svolto nell’Azienda/Ente</t>
  </si>
  <si>
    <t>Numero anni di permanenza nell’attuale ruolo professionale</t>
  </si>
  <si>
    <t>Alunni seguiti nel corso dell’attuale esperienza di tutoring</t>
  </si>
  <si>
    <t>Esperienze precedenti di tutoring con studenti di scuola secondaria di 2° grado</t>
  </si>
  <si>
    <t>Esperienze precedenti di affiancamento dei neoassunti</t>
  </si>
  <si>
    <t>Femmina</t>
  </si>
  <si>
    <t>Maschio</t>
  </si>
  <si>
    <t>&lt; 30 anni</t>
  </si>
  <si>
    <t>30-50 anni</t>
  </si>
  <si>
    <t>&gt; 50 anni</t>
  </si>
  <si>
    <t>3-5 anni</t>
  </si>
  <si>
    <t>6-10 anni</t>
  </si>
  <si>
    <t>&gt; 10 anni</t>
  </si>
  <si>
    <t>&lt; 2 anni</t>
  </si>
  <si>
    <t>1 alunno</t>
  </si>
  <si>
    <t>2-3 alunni</t>
  </si>
  <si>
    <t>4-10 alunni</t>
  </si>
  <si>
    <t>&gt; 10 alunni</t>
  </si>
  <si>
    <t>Se sì</t>
  </si>
  <si>
    <t>Alternanza Scuola Lavoro</t>
  </si>
  <si>
    <t>Stage</t>
  </si>
  <si>
    <t>Entrambi</t>
  </si>
  <si>
    <t xml:space="preserve">C – Azioni realizzate in relazione con la Scuola </t>
  </si>
  <si>
    <t>B - Dati sul compilatore</t>
  </si>
  <si>
    <t>Definire, in collaborazione con la scuola, quali caratteristiche devono avere i tutor esterni che seguiranno gli studenti nell’esperienza di alternanza scuola-lavoro.</t>
  </si>
  <si>
    <t>Individuare, all’interno dell’azienda/ente, le persone che presentano maggiormente le caratteristiche richieste per svolgere l’incarico di tutor esterno.</t>
  </si>
  <si>
    <t>Far conoscere alla scuola quali opportunità formative (mansioni, competenze da attivare, abilità ecc.) può offrire la propria Azienda/ Ente.</t>
  </si>
  <si>
    <t>Definire e comunicare alla scuola il numero di studenti che possono essere ospitati.</t>
  </si>
  <si>
    <t>Coprogettare con la scuola il percorso di Alternanza.</t>
  </si>
  <si>
    <t>Tenere sotto controllo l’andamento dell’Alternanza (il comportamento dello studente, i contatti con il tutor di scuola, la comunicazione con la scuola ecc.) e segnalare alla scuola eventuali disfunzioni.</t>
  </si>
  <si>
    <t>Stendere una rendicontazione (relazione, rapporto ecc.), da consegnare alla scuola, sugli esiti dell’esperienza di Alternanza (punti di forza, aspetti critici, difficoltà incontrate, proposte di miglioramento ecc.).</t>
  </si>
  <si>
    <t>A1</t>
  </si>
  <si>
    <t>Tutor</t>
  </si>
  <si>
    <t>Altro</t>
  </si>
  <si>
    <t>Caporeparto (Capo ufficio, Capo sezione…)</t>
  </si>
  <si>
    <t>Responsabile risorse umane</t>
  </si>
  <si>
    <t>D – Azioni realizzate in relazione con il tutor interno (della scuola)</t>
  </si>
  <si>
    <t>Definire, insieme al tutor interno (della scuola), il settore di inserimento dello studente e le attività da svolgere.</t>
  </si>
  <si>
    <t>Definire, insieme al tutor interno (della scuola), le competenze necessarie allo studente per ricoprire il ruolo assegnato.</t>
  </si>
  <si>
    <t>Concordare con il tutor interno (della scuola) le modalità da utilizzare per verificare se gli studenti possiedono le conoscenze/abilità necessarie ad affrontare i compiti/le azioni previsti nel percorso di alternanza scuola-lavoro.</t>
  </si>
  <si>
    <t>Individuare gli studenti da inserire in Azienda/Ente e le mansioni da affidare loro.</t>
  </si>
  <si>
    <t>Definire, insieme al tutor interno (della scuola), i tempi e le modalità di svolgimento dell’Alternanza in Azienda/Ente.</t>
  </si>
  <si>
    <t>Definire, insieme al tutor interno (della scuola), le modalità e gli strumenti di verifica delle competenze tecnico-professionali acquisite.</t>
  </si>
  <si>
    <t>Definire, insieme al tutor interno (della scuola), le modalità e gli strumenti di verifica delle competenze trasversali acquisite (relazionarsi con gli altri, saper lavorare in gruppo, portare a termine le mansioni affidategli, saper gestire lo stress, saper resistere alle difficoltà ecc.).</t>
  </si>
  <si>
    <t>Definire, insieme al tutor interno (della scuola), i criteri per valutare le competenze tecnico-professionali e/o trasversali acquisite.</t>
  </si>
  <si>
    <t>Assicurare la continuità di contatti con il tutor interno (della scuola).</t>
  </si>
  <si>
    <t>Valutare le competenze tecnico-professionali acquisite dagli studenti in Azienda/Ente.</t>
  </si>
  <si>
    <t>Valutare le competenze trasversali acquisite dagli studenti in Azienda/Ente.</t>
  </si>
  <si>
    <t>E– Azioni realizzate in relazione con lo studente</t>
  </si>
  <si>
    <t>Incontrare gli studenti prima dell’inserimento in Azienda/Ente.</t>
  </si>
  <si>
    <t>Accogliere lo studente nell’ambiente di lavoro favorendone l’inserimento.</t>
  </si>
  <si>
    <t>Assicurare la corretta informazione sulla normativa aziendale o dell’Ente (regolamento interno).</t>
  </si>
  <si>
    <t>Assicurare la corretta informazione sulla norme di igiene e di sicurezza da tenere sul luogo di lavoro.</t>
  </si>
  <si>
    <t>In presenza di una mansione nuova, dare istruzioni operative allo studente.</t>
  </si>
  <si>
    <t>In presenza di una mansione nuova, mostrare allo studente (fare da modello) quali atteggiamenti assumere e quali comportamenti attivare.</t>
  </si>
  <si>
    <t>Dare informazioni allo studente su come sta procedendo nello svolgere le sue mansioni.</t>
  </si>
  <si>
    <t>Far riflettere lo studente sulle attività svolte (abilità e competenze acquisite, difficoltà incontrate, problemi risolti ecc.).</t>
  </si>
  <si>
    <t>Ascoltare lo studente che richiede informazioni, ulteriori istruzioni, consigli ecc.</t>
  </si>
  <si>
    <t>Verificare, mediante osservazioni ripetute, il modo con cui lo studente affronta l’Alternanza (impegno, responsabilità ecc.).</t>
  </si>
  <si>
    <t>Verificare, mediante osservazioni ripetute, il modo con cui lo studente esegue le mansioni affidategli.</t>
  </si>
  <si>
    <t>Utilizzare prove di verifica per misurare le competenze acquisite dagli studenti in Azienda/Ente.</t>
  </si>
  <si>
    <t>Comunicare allo studente le proprie valutazioni sulle competenze acquisite durante l’Alternanza in Azienda/Ente.</t>
  </si>
  <si>
    <t>Dimensioni azienda per fascia anni permanenza nel ruolo</t>
  </si>
  <si>
    <t>Conteggio di A1 - Nome azienda</t>
  </si>
  <si>
    <t>studio tecnico Boneri di Zago grometra Daniele e Merlin geometra Luigi</t>
  </si>
  <si>
    <t>Comune di Verona</t>
  </si>
  <si>
    <t>Provincia</t>
  </si>
  <si>
    <t>Agricoltura</t>
  </si>
  <si>
    <t>Commercio</t>
  </si>
  <si>
    <t>Artigianato</t>
  </si>
  <si>
    <t>Industria</t>
  </si>
  <si>
    <t>A1 - Nome azienda</t>
  </si>
  <si>
    <t>A4</t>
  </si>
  <si>
    <t>F</t>
  </si>
  <si>
    <t>Sì</t>
  </si>
  <si>
    <t>No</t>
  </si>
  <si>
    <t>B3</t>
  </si>
  <si>
    <t>B4</t>
  </si>
  <si>
    <t>B5</t>
  </si>
  <si>
    <t>N.</t>
  </si>
  <si>
    <t>A</t>
  </si>
  <si>
    <t>Carlo Gavazzi Controls SpA</t>
  </si>
  <si>
    <t>ZADRA VETRI S.P.A.</t>
  </si>
  <si>
    <t>Presidio multizonale HGG</t>
  </si>
  <si>
    <t xml:space="preserve">SER.S.A. s.p.a. casa di riposo "maria gaggialante" </t>
  </si>
  <si>
    <t>ser.sa spa casa di riposo di cavarzano - centro diurno</t>
  </si>
  <si>
    <t>ULSS n.1 Belluno</t>
  </si>
  <si>
    <t>ULSS n. 1 Cadore</t>
  </si>
  <si>
    <t>ULSS n. 2</t>
  </si>
  <si>
    <t>Centro disabili "NOIALTRI"</t>
  </si>
  <si>
    <t>Cooperativa Società Nuova s.c.s.CEOD BL</t>
  </si>
  <si>
    <t>CEOD Belluno</t>
  </si>
  <si>
    <t>Coop. Società Nuova s.c.s. CEOD Belluno</t>
  </si>
  <si>
    <t>Comune di Belluno</t>
  </si>
  <si>
    <t>B</t>
  </si>
  <si>
    <t>INPS sede di Padova</t>
  </si>
  <si>
    <t>INAIL sede di Padova</t>
  </si>
  <si>
    <t>Studio GRASSO Rag. LUCIA</t>
  </si>
  <si>
    <t>STUDIO CONSULENTI DEL LAVORO ASSOCIATI</t>
  </si>
  <si>
    <t>STUDIO ALESSANDRA RINELLI</t>
  </si>
  <si>
    <t>STUDIO CARPANESE PAOLO</t>
  </si>
  <si>
    <t>PUPPOLI Dott.ssa WILMA</t>
  </si>
  <si>
    <t>UPA SERVIZI srl</t>
  </si>
  <si>
    <t>AIR COM</t>
  </si>
  <si>
    <t>NEA</t>
  </si>
  <si>
    <t>AERO CLUB</t>
  </si>
  <si>
    <t>ENAV s.p.a.</t>
  </si>
  <si>
    <t>ACEGAS-APS S.p.A.</t>
  </si>
  <si>
    <t>CAREL SPA</t>
  </si>
  <si>
    <t>ELETTRODUE S.N.C.</t>
  </si>
  <si>
    <t>ENEL DISTIRBUZIONE S.p.A.</t>
  </si>
  <si>
    <t>ENEL PRODUZIONE S.p.A.</t>
  </si>
  <si>
    <t>ETL Srl</t>
  </si>
  <si>
    <t>GSC Elettronica s.n.c.</t>
  </si>
  <si>
    <t>I.B.C. Srl</t>
  </si>
  <si>
    <t>MANIERO ELETTRONICA Srl</t>
  </si>
  <si>
    <t>PLASTIC SYSTEMS spa</t>
  </si>
  <si>
    <t>PR.EL. Srl</t>
  </si>
  <si>
    <t xml:space="preserve">EURIS PROGETTI SRL </t>
  </si>
  <si>
    <t xml:space="preserve">IL MULINO A VENTO ASILO NIDO PADOVA </t>
  </si>
  <si>
    <t xml:space="preserve">CEOD VILLAGGIO SANT’ANTONIO  DI NOVENTA PADOVANA </t>
  </si>
  <si>
    <t xml:space="preserve">IST.SR.T.F.E. CASA SANTA CHIARA PADOVA </t>
  </si>
  <si>
    <t xml:space="preserve">FRISO PERSONAL COMPUTER PADOVA </t>
  </si>
  <si>
    <t xml:space="preserve">CANALE ITALIA </t>
  </si>
  <si>
    <t xml:space="preserve">ISTITUTO DON BOSCO SCUOLA DELL’INFANZIA </t>
  </si>
  <si>
    <t xml:space="preserve">IT GENERAL CONSULT SRA </t>
  </si>
  <si>
    <t xml:space="preserve">SOLTEL SRL </t>
  </si>
  <si>
    <t xml:space="preserve">ISTITUTO SPERIMENTAZIONE DIFFUSIONE TEATRO PER RAGAZZI </t>
  </si>
  <si>
    <t xml:space="preserve">SCUOLA DELL’INFANZIA SAN G.BOSCO VIGONOVO </t>
  </si>
  <si>
    <t>ASSOCIAZIONE CASA DEL FANCIULLO CENTRO DIURNO IL MELOGRANO</t>
  </si>
  <si>
    <t xml:space="preserve">ASA SCARL PADOVA </t>
  </si>
  <si>
    <t>ASCOM SERVIZI SPA SEDE DI PADOVA</t>
  </si>
  <si>
    <t>ASSICURAZIONI GENERALI SPA AG MONTAGNANA</t>
  </si>
  <si>
    <t>CNA ASSOCIAZIONE PRV.LE DI PADOVA U.L. MONTAGNANA</t>
  </si>
  <si>
    <t>COLDIRETTI UFFICIO DI ZONA MONTAGNANA</t>
  </si>
  <si>
    <t>CONFESERCENTI PADOVA SRL U.L. MONTAGNANA</t>
  </si>
  <si>
    <t>CREDITO COOPERATIVO INTERPROVINCIALE VENETO</t>
  </si>
  <si>
    <t>STUDIO DOTTORESSA SARA DRAGHI</t>
  </si>
  <si>
    <t>"LA FARAONA" SCARL</t>
  </si>
  <si>
    <t>PHARE SRL</t>
  </si>
  <si>
    <t>SICOM SERVIZI TRIBUTARI SRL</t>
  </si>
  <si>
    <t>STUDIO BOCCALON RAG. MAURIZIO</t>
  </si>
  <si>
    <t xml:space="preserve">UPA SERVIZI SRL </t>
  </si>
  <si>
    <t>BCC ISTITUTO DI CREDITO</t>
  </si>
  <si>
    <t>CAMERA DI COMMERCIO DI PADOVA</t>
  </si>
  <si>
    <t>CONFESERCENTI SRL</t>
  </si>
  <si>
    <t>ASCOM</t>
  </si>
  <si>
    <t>CISL DI PIOVE DI SACCO</t>
  </si>
  <si>
    <t xml:space="preserve">BANCA DI CREDITO COOP. S. ELENA </t>
  </si>
  <si>
    <t>COMUNE DI PIOVE DI SACCO</t>
  </si>
  <si>
    <t>DOMNICK H. HIROSS</t>
  </si>
  <si>
    <t>MOLINO ROSSETTO</t>
  </si>
  <si>
    <t>SECAF SAS DI DONOLATO IVO</t>
  </si>
  <si>
    <t>COMUNE DI CANDIANA</t>
  </si>
  <si>
    <t>STUDIO GELMI</t>
  </si>
  <si>
    <t>APGA SRL PIOVE DI SACCO</t>
  </si>
  <si>
    <t>Banca Popolare Etica Scpa</t>
  </si>
  <si>
    <t>Ufficio di Sorveglianza</t>
  </si>
  <si>
    <t>Biblioteca del Monumento Nazionale di Praglia</t>
  </si>
  <si>
    <t>Liceo Scientifico Cornaro</t>
  </si>
  <si>
    <t>TELECHIARA</t>
  </si>
  <si>
    <t>dipartimento  di scienze dell'antichità museo di scienze archeologiche e dell'arte  07</t>
  </si>
  <si>
    <t>Azienda Ospedaliera</t>
  </si>
  <si>
    <t>Ente Autonomo Magazzini Generali di Padova</t>
  </si>
  <si>
    <t>Politecnico Calzaturiero SCARL</t>
  </si>
  <si>
    <t>UNINDUSTRIA PADOVA</t>
  </si>
  <si>
    <t>C</t>
  </si>
  <si>
    <t>SOCOTHERM</t>
  </si>
  <si>
    <t>Cantiere Navale Vittoria</t>
  </si>
  <si>
    <t>I.T.S. Cavarzere S.r.l</t>
  </si>
  <si>
    <t>C.A.F. Imprese C.N.A. ROVIGO S.r.l.</t>
  </si>
  <si>
    <t>Loreggia Impianti S.n.c.</t>
  </si>
  <si>
    <t>Turatti S.r.l.</t>
  </si>
  <si>
    <t>RO.CAR. S.r.l.</t>
  </si>
  <si>
    <t xml:space="preserve">Studio Piasentini </t>
  </si>
  <si>
    <t>Comune di Ariano nel Polesine</t>
  </si>
  <si>
    <t>RO.CAR: S.r.l.</t>
  </si>
  <si>
    <t>Callegaro Costruzioni</t>
  </si>
  <si>
    <t>Adriatic S.r.l.</t>
  </si>
  <si>
    <t>Vianello Inox S.p.a.</t>
  </si>
  <si>
    <t>Università di Ferrara</t>
  </si>
  <si>
    <t>Ulss 21</t>
  </si>
  <si>
    <t>Cas s.p.a.</t>
  </si>
  <si>
    <t>Eco program</t>
  </si>
  <si>
    <t>A.S.L. n° 18 ROVIGO</t>
  </si>
  <si>
    <t>VOLPIN IMPIANTI Srl. Fratta Polesine (RO)</t>
  </si>
  <si>
    <t>S.C.A.B.</t>
  </si>
  <si>
    <t>ABAFOODS s.r.l.</t>
  </si>
  <si>
    <t>DIPARTIMENTO DI PATOLOGIA CLINICA USL 18 O.C. TRECENTA</t>
  </si>
  <si>
    <t>COOPERLAT SOC.COOP.AGRICOLA (Badia Pol.)</t>
  </si>
  <si>
    <t>ZHERMACK</t>
  </si>
  <si>
    <t>Rubello Lino Impianti Elettrici</t>
  </si>
  <si>
    <t>Borgato Impianti s.r.l. (Opra Costruzioni s.r.l.)</t>
  </si>
  <si>
    <t>EIR s.r.l.</t>
  </si>
  <si>
    <t>A &amp; D Elettric</t>
  </si>
  <si>
    <t>Euro Cryor s.p.a.</t>
  </si>
  <si>
    <t>Bighi Sergio Impianti Elettrici</t>
  </si>
  <si>
    <t>Elettromeccanica Veneta</t>
  </si>
  <si>
    <t>Fiat Lux Impianti s.r.l.</t>
  </si>
  <si>
    <t>Bozza &amp; Cervellin</t>
  </si>
  <si>
    <t>Turra Impianti Elettrici</t>
  </si>
  <si>
    <t>Video Radio Bassani di Bassani Stefano Viale della Pace 1/a ROVIGO</t>
  </si>
  <si>
    <t>Gabry Sat di Morin Gabriele</t>
  </si>
  <si>
    <t>Canato Paolo Impianti Elettrici</t>
  </si>
  <si>
    <t>RG CENTER</t>
  </si>
  <si>
    <t>ECS Multimedia</t>
  </si>
  <si>
    <t xml:space="preserve">Impianti Elettrici s.n.c. di Sartori Dino e Cristian </t>
  </si>
  <si>
    <t>Cantarello Impianti</t>
  </si>
  <si>
    <t>LIGEA SNC (BLU VACANZE)</t>
  </si>
  <si>
    <t>HOTEL CASTELBRANDO</t>
  </si>
  <si>
    <t>HOTEL NETTUNO</t>
  </si>
  <si>
    <t>HOTEL PRINCIPESSA LEONORA</t>
  </si>
  <si>
    <t>HOTEL BOLOGNA</t>
  </si>
  <si>
    <t>PARK HOTEL VILLA FIORITA</t>
  </si>
  <si>
    <t>HOTEL CEFFRI</t>
  </si>
  <si>
    <t>HOTEL SAVONAROLA</t>
  </si>
  <si>
    <t>Dimensioni azienda per Provinvia</t>
  </si>
  <si>
    <t>Dimensioni azienda per Tipo di Istituto</t>
  </si>
  <si>
    <t>Conteggio di DA</t>
  </si>
  <si>
    <t>T_I</t>
  </si>
  <si>
    <t>P</t>
  </si>
  <si>
    <t>T</t>
  </si>
  <si>
    <t>L</t>
  </si>
  <si>
    <t>G</t>
  </si>
  <si>
    <t>Macrosettore di riferimento per Provinvia</t>
  </si>
  <si>
    <t>Macrosettore di riferimento per Tipo di Istituto</t>
  </si>
  <si>
    <t>Conteggio di MR</t>
  </si>
  <si>
    <t>Sesso tutor per Provinvia</t>
  </si>
  <si>
    <t>Sesso tutor per Tipo di Istituto</t>
  </si>
  <si>
    <t>Conteggio di Sex</t>
  </si>
  <si>
    <t>Sex</t>
  </si>
  <si>
    <t>M</t>
  </si>
  <si>
    <t>Fascia età tutor per Provinvia</t>
  </si>
  <si>
    <t>Fascia età tutor per Tipo di Istituto</t>
  </si>
  <si>
    <t>Conteggio di Età</t>
  </si>
  <si>
    <t>Fascia anni permanenza nel ruolo per Provinvia</t>
  </si>
  <si>
    <t>Fascia anni permanenza nel ruolo per Tipo di Istituto</t>
  </si>
  <si>
    <t>Conteggio di ARP</t>
  </si>
  <si>
    <t>Fascia n. alunni seguiti per Provinvia</t>
  </si>
  <si>
    <t>Fascia n. alunni seguiti per Tipo di Istituto</t>
  </si>
  <si>
    <t>Conteggio di AS</t>
  </si>
  <si>
    <t>AS</t>
  </si>
  <si>
    <t>Esperienze precedenti tutoring per Provinvia</t>
  </si>
  <si>
    <t>Esperienze precedenti tutoring per Tipo di Istituto</t>
  </si>
  <si>
    <t>Conteggio di EP</t>
  </si>
  <si>
    <t>Esperienze precedenti tutoring ASL/Stage per Provinvia</t>
  </si>
  <si>
    <t>Esperienze precedenti tutoring ASL/Stage per Tipo di Istituto</t>
  </si>
  <si>
    <t>Conteggio di EAS</t>
  </si>
  <si>
    <t>Eseperienze precedenti affiancamento neoassunti per Provinvia</t>
  </si>
  <si>
    <t>Eseperienze precedenti affiancamento neoassunti per Tipo di Istituto</t>
  </si>
  <si>
    <t>Conteggio di AN</t>
  </si>
  <si>
    <t>AN</t>
  </si>
  <si>
    <t>Dimensioni azienda per macrosettore</t>
  </si>
  <si>
    <t>Dimensioni azienda per sesso tutor</t>
  </si>
  <si>
    <t>Dimensioni azienda per fascia età tutor</t>
  </si>
  <si>
    <t>Dimensioni azienda per fascia n. alunni seguiti</t>
  </si>
  <si>
    <t>Dimensioni azienda per esperienze precedenti tutoring</t>
  </si>
  <si>
    <t>Dimensioni azienda per esperienze precedenti tutoring ASL/Stage</t>
  </si>
  <si>
    <t>Dimensioni azienda per esperienze precedenti affiancamento neoassunti</t>
  </si>
  <si>
    <t>Esperienze precedenti tutoring  per esperienze precedenti affiancamento neoassunti</t>
  </si>
  <si>
    <t>Le aziende dell'Alternanza Scuola Lavoro</t>
  </si>
  <si>
    <t>Dimensioni</t>
  </si>
  <si>
    <t>PD</t>
  </si>
  <si>
    <t>RO</t>
  </si>
  <si>
    <t>VR</t>
  </si>
  <si>
    <t>VI</t>
  </si>
  <si>
    <t>VE</t>
  </si>
  <si>
    <t>TV</t>
  </si>
  <si>
    <t>Le dimensioni dell'azienda per provincia [valori assoluti]</t>
  </si>
  <si>
    <t>Le dimensioni dell'azienda per provincia [valori percentuali per colonna]</t>
  </si>
  <si>
    <t>BL</t>
  </si>
  <si>
    <t>Le dimensioni dell'azienda per tipo di Istituto [valori assoluti]</t>
  </si>
  <si>
    <t>Le dimensioni dell'azienda per tipo di Istituto [valori percentuali per colonna]</t>
  </si>
  <si>
    <r>
      <t>Legenda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P</t>
    </r>
    <r>
      <rPr>
        <sz val="9"/>
        <rFont val="Arial"/>
        <family val="2"/>
      </rPr>
      <t xml:space="preserve"> = Professionali;</t>
    </r>
    <r>
      <rPr>
        <b/>
        <sz val="9"/>
        <color indexed="10"/>
        <rFont val="Arial"/>
        <family val="2"/>
      </rPr>
      <t xml:space="preserve"> A</t>
    </r>
    <r>
      <rPr>
        <sz val="9"/>
        <rFont val="Arial"/>
        <family val="2"/>
      </rPr>
      <t xml:space="preserve"> = Ist. D'Arte; </t>
    </r>
    <r>
      <rPr>
        <b/>
        <sz val="9"/>
        <color indexed="10"/>
        <rFont val="Arial"/>
        <family val="2"/>
      </rPr>
      <t>T</t>
    </r>
    <r>
      <rPr>
        <sz val="9"/>
        <rFont val="Arial"/>
        <family val="2"/>
      </rPr>
      <t xml:space="preserve"> = Tecnici; </t>
    </r>
    <r>
      <rPr>
        <b/>
        <sz val="9"/>
        <color indexed="10"/>
        <rFont val="Arial"/>
        <family val="2"/>
      </rPr>
      <t>L</t>
    </r>
    <r>
      <rPr>
        <sz val="9"/>
        <rFont val="Arial"/>
        <family val="2"/>
      </rPr>
      <t xml:space="preserve"> = Licei</t>
    </r>
  </si>
  <si>
    <t>I macrosettori economici per provincia [valori assoluti]</t>
  </si>
  <si>
    <t>I macrosettori economici per provincia [valori percentuali per colonna]</t>
  </si>
  <si>
    <t>I macrosettori economici per tipo di Istituto [valori assoluti]</t>
  </si>
  <si>
    <t>I macrosettori economici per tipo di Istituto [valori percentuali per colonna]</t>
  </si>
  <si>
    <t>I tutor aziendali</t>
  </si>
  <si>
    <t>Femmine</t>
  </si>
  <si>
    <t>Maschi</t>
  </si>
  <si>
    <t>Genere dei tutor per provincia [valori assoluti]</t>
  </si>
  <si>
    <t>Genere</t>
  </si>
  <si>
    <t>Genere dei tutor per provincia [valori percentuali per colonna]</t>
  </si>
  <si>
    <t>Genere dei tutor per tipo di Istituto [valori assoluti]</t>
  </si>
  <si>
    <t>Genere dei tutor per tipo di Istituto [valori percentuali per colonna]</t>
  </si>
  <si>
    <t>Fascia d'età</t>
  </si>
  <si>
    <t>Età dei tutor per provincia [valori percentuali per colonna]</t>
  </si>
  <si>
    <t>Età dei tutor per provincia [valori assoluti]</t>
  </si>
  <si>
    <t>Età dei tutor per tipo di Istituto [valori assoluti]</t>
  </si>
  <si>
    <t>Età dei tutor per tipo di Istituto [valori percentuali per colonna]</t>
  </si>
  <si>
    <t>Permanenza nel ruolo dei tutor per provincia [valori assoluti]</t>
  </si>
  <si>
    <t>Permanenza nel ruolo dei tutor per provincia [valori percentuali per colonna]</t>
  </si>
  <si>
    <t>Permanenza nel ruolo dei tutor per tipo di Istituto [valori assoluti]</t>
  </si>
  <si>
    <t>Permanenza nel ruolo dei tutor per tipo di Istituto [valori percentuali per colonna]</t>
  </si>
  <si>
    <t>Fascia di permanenza</t>
  </si>
  <si>
    <t>Alunni seguiti dai tutor per provincia [valori assoluti]</t>
  </si>
  <si>
    <t>Alunni seguiti dai tutor per provincia [valori percentuali per colonna]</t>
  </si>
  <si>
    <t>Alunni seguiti dai tutor per tipo di Istituto [valori assoluti]</t>
  </si>
  <si>
    <t>Alunni seguiti dai tutor per tipo di Istituto [valori percentuali per colonna]</t>
  </si>
  <si>
    <t>N. alunni</t>
  </si>
  <si>
    <t>Esperienze precedenti di tutoring per provincia [valori assoluti]</t>
  </si>
  <si>
    <t>Esperienze precedenti di tutoring per provincia [valori percentuali per colonna]</t>
  </si>
  <si>
    <t>Esperienze precedenti di tutoring per tipo di Istituto [valori assoluti]</t>
  </si>
  <si>
    <t>Esperienze precedenti di tutoring per tipo di Istituto [valori percentuali per colonna]</t>
  </si>
  <si>
    <t>Esperienze tutoring</t>
  </si>
  <si>
    <t>Esperienze tutoring ASL/stage per provincia [valori assoluti]</t>
  </si>
  <si>
    <t>Esperienze tutoring ASL/stage per provincia [valori percentuali per colonna]</t>
  </si>
  <si>
    <t>Esperienze tutoring ASL/stage per tipo di Istituto [valori assoluti]</t>
  </si>
  <si>
    <t>Esperienze tutoring ASL/stage per tipo di Istituto [valori percentuali per colonna]</t>
  </si>
  <si>
    <t>Tipo tutoring</t>
  </si>
  <si>
    <t>Frequenza delle azioni realizzate con la scuola</t>
  </si>
  <si>
    <r>
      <t>Posizione rispetto al valore assoluto</t>
    </r>
    <r>
      <rPr>
        <sz val="9"/>
        <rFont val="Arial"/>
        <family val="0"/>
      </rPr>
      <t xml:space="preserve"> [da 1 = valore più alto a 7 = valore più basso]</t>
    </r>
  </si>
  <si>
    <r>
      <t>Posizione rispetto al valore assoluto</t>
    </r>
    <r>
      <rPr>
        <sz val="9"/>
        <rFont val="Arial"/>
        <family val="0"/>
      </rPr>
      <t xml:space="preserve"> [da 1 = valore più alto a 11 = valore più basso]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</si>
</sst>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"/>
    <numFmt numFmtId="172" formatCode="0.000"/>
    <numFmt numFmtId="173" formatCode="_-* #,##0.0_-;\-* #,##0.0_-;_-* &quot;-&quot;_-;_-@_-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sz val="12"/>
      <name val="Tahoma"/>
      <family val="0"/>
    </font>
    <font>
      <b/>
      <sz val="9"/>
      <name val="Tahoma"/>
      <family val="2"/>
    </font>
    <font>
      <b/>
      <sz val="9.5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9.75"/>
      <name val="Tahoma"/>
      <family val="2"/>
    </font>
    <font>
      <sz val="11.75"/>
      <name val="Tahoma"/>
      <family val="0"/>
    </font>
    <font>
      <b/>
      <sz val="8"/>
      <name val="Arial"/>
      <family val="2"/>
    </font>
    <font>
      <b/>
      <sz val="11.75"/>
      <name val="Tahoma"/>
      <family val="2"/>
    </font>
    <font>
      <sz val="11"/>
      <name val="Tahoma"/>
      <family val="2"/>
    </font>
    <font>
      <b/>
      <sz val="9"/>
      <color indexed="10"/>
      <name val="Arial"/>
      <family val="2"/>
    </font>
    <font>
      <sz val="10.75"/>
      <name val="Tahoma"/>
      <family val="0"/>
    </font>
    <font>
      <b/>
      <sz val="10.75"/>
      <name val="Tahoma"/>
      <family val="2"/>
    </font>
    <font>
      <sz val="10"/>
      <name val="Tahom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70" fontId="0" fillId="5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70" fontId="0" fillId="6" borderId="0" xfId="0" applyNumberForma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0" fillId="7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0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7" fillId="0" borderId="0" xfId="0" applyFont="1" applyAlignment="1">
      <alignment/>
    </xf>
    <xf numFmtId="0" fontId="12" fillId="0" borderId="34" xfId="0" applyFont="1" applyBorder="1" applyAlignment="1">
      <alignment vertical="center"/>
    </xf>
    <xf numFmtId="0" fontId="0" fillId="0" borderId="8" xfId="0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1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9" borderId="0" xfId="0" applyFill="1" applyAlignment="1">
      <alignment/>
    </xf>
    <xf numFmtId="1" fontId="0" fillId="0" borderId="15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70" fontId="0" fillId="0" borderId="16" xfId="0" applyNumberFormat="1" applyBorder="1" applyAlignment="1">
      <alignment horizontal="center" vertical="center"/>
    </xf>
    <xf numFmtId="170" fontId="0" fillId="0" borderId="17" xfId="0" applyNumberFormat="1" applyBorder="1" applyAlignment="1">
      <alignment horizontal="center" vertical="center"/>
    </xf>
    <xf numFmtId="170" fontId="0" fillId="0" borderId="21" xfId="0" applyNumberFormat="1" applyBorder="1" applyAlignment="1">
      <alignment horizontal="center" vertical="center"/>
    </xf>
    <xf numFmtId="170" fontId="0" fillId="0" borderId="27" xfId="0" applyNumberFormat="1" applyBorder="1" applyAlignment="1">
      <alignment horizontal="center" vertical="center"/>
    </xf>
    <xf numFmtId="170" fontId="0" fillId="0" borderId="31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1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70" fontId="1" fillId="0" borderId="40" xfId="0" applyNumberFormat="1" applyFont="1" applyBorder="1" applyAlignment="1">
      <alignment horizontal="center" vertical="center"/>
    </xf>
    <xf numFmtId="170" fontId="1" fillId="0" borderId="41" xfId="0" applyNumberFormat="1" applyFont="1" applyBorder="1" applyAlignment="1">
      <alignment horizontal="center" vertical="center"/>
    </xf>
    <xf numFmtId="170" fontId="1" fillId="0" borderId="42" xfId="0" applyNumberFormat="1" applyFont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" fillId="9" borderId="47" xfId="0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12" fillId="0" borderId="4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 val="0"/>
        <color rgb="FF0000FF"/>
      </font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Veneto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18125"/>
          <c:w val="0.67175"/>
          <c:h val="0.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Azienda!$A$17:$A$20</c:f>
              <c:strCache/>
            </c:strRef>
          </c:cat>
          <c:val>
            <c:numRef>
              <c:f>Azienda!$N$17:$N$20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5"/>
          <c:w val="0.89"/>
          <c:h val="0.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Tutor!$A$213</c:f>
              <c:strCache>
                <c:ptCount val="1"/>
                <c:pt idx="0">
                  <c:v>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Tutor!$F$212:$I$212</c:f>
              <c:strCache/>
            </c:strRef>
          </c:cat>
          <c:val>
            <c:numRef>
              <c:f>Tutor!$F$213:$I$213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Tutor!$A$214</c:f>
              <c:strCache>
                <c:ptCount val="1"/>
                <c:pt idx="0">
                  <c:v>B</c:v>
                </c:pt>
              </c:strCache>
            </c:strRef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Tutor!$F$212:$I$212</c:f>
              <c:strCache/>
            </c:strRef>
          </c:cat>
          <c:val>
            <c:numRef>
              <c:f>Tutor!$F$214:$I$214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2"/>
          <c:tx>
            <c:strRef>
              <c:f>Tutor!$A$215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Tutor!$F$212:$I$212</c:f>
              <c:strCache/>
            </c:strRef>
          </c:cat>
          <c:val>
            <c:numRef>
              <c:f>Tutor!$F$215:$I$215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3"/>
          <c:tx>
            <c:strRef>
              <c:f>Tutor!$A$216</c:f>
              <c:strCache>
                <c:ptCount val="1"/>
                <c:pt idx="0">
                  <c:v>D</c:v>
                </c:pt>
              </c:strCache>
            </c:strRef>
          </c:tx>
          <c:spPr>
            <a:pattFill prst="narHorz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Tutor!$F$212:$I$212</c:f>
              <c:strCache/>
            </c:strRef>
          </c:cat>
          <c:val>
            <c:numRef>
              <c:f>Tutor!$F$216:$I$216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1664829"/>
        <c:axId val="62330278"/>
      </c:bar3D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1" i="0" u="none" baseline="0"/>
            </a:pPr>
          </a:p>
        </c:txPr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664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35"/>
          <c:w val="0.0655"/>
          <c:h val="0.33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Veneto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18125"/>
          <c:w val="0.672"/>
          <c:h val="0.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Tutor!$A$256:$A$259</c:f>
              <c:strCache/>
            </c:strRef>
          </c:cat>
          <c:val>
            <c:numRef>
              <c:f>Tutor!$N$256:$N$259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5"/>
          <c:w val="0.89"/>
          <c:h val="0.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Tutor!$A$296</c:f>
              <c:strCache>
                <c:ptCount val="1"/>
                <c:pt idx="0">
                  <c:v>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Tutor!$F$295:$I$295</c:f>
              <c:strCache/>
            </c:strRef>
          </c:cat>
          <c:val>
            <c:numRef>
              <c:f>Tutor!$F$296:$I$296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Tutor!$A$297</c:f>
              <c:strCache>
                <c:ptCount val="1"/>
                <c:pt idx="0">
                  <c:v>B</c:v>
                </c:pt>
              </c:strCache>
            </c:strRef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Tutor!$F$295:$I$295</c:f>
              <c:strCache/>
            </c:strRef>
          </c:cat>
          <c:val>
            <c:numRef>
              <c:f>Tutor!$F$297:$I$297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2"/>
          <c:tx>
            <c:strRef>
              <c:f>Tutor!$A$298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Tutor!$F$295:$I$295</c:f>
              <c:strCache/>
            </c:strRef>
          </c:cat>
          <c:val>
            <c:numRef>
              <c:f>Tutor!$F$298:$I$298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3"/>
          <c:tx>
            <c:strRef>
              <c:f>Tutor!$A$299</c:f>
              <c:strCache>
                <c:ptCount val="1"/>
                <c:pt idx="0">
                  <c:v>D</c:v>
                </c:pt>
              </c:strCache>
            </c:strRef>
          </c:tx>
          <c:spPr>
            <a:pattFill prst="narHorz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Tutor!$F$295:$I$295</c:f>
              <c:strCache/>
            </c:strRef>
          </c:cat>
          <c:val>
            <c:numRef>
              <c:f>Tutor!$F$299:$I$299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24101591"/>
        <c:axId val="15587728"/>
      </c:bar3D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1" i="0" u="none" baseline="0"/>
            </a:pPr>
          </a:p>
        </c:txPr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0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35"/>
          <c:w val="0.0655"/>
          <c:h val="0.33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Veneto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18125"/>
          <c:w val="0.672"/>
          <c:h val="0.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Tutor!$A$337:$A$338</c:f>
              <c:strCache/>
            </c:strRef>
          </c:cat>
          <c:val>
            <c:numRef>
              <c:f>Tutor!$N$337:$N$338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5"/>
          <c:w val="0.89"/>
          <c:h val="0.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Tutor!$A$373</c:f>
              <c:strCache>
                <c:ptCount val="1"/>
                <c:pt idx="0">
                  <c:v>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Tutor!$F$372:$I$372</c:f>
              <c:strCache/>
            </c:strRef>
          </c:cat>
          <c:val>
            <c:numRef>
              <c:f>Tutor!$F$373:$I$373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Tutor!$A$374</c:f>
              <c:strCache>
                <c:ptCount val="1"/>
                <c:pt idx="0">
                  <c:v>B</c:v>
                </c:pt>
              </c:strCache>
            </c:strRef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Tutor!$F$372:$I$372</c:f>
              <c:strCache/>
            </c:strRef>
          </c:cat>
          <c:val>
            <c:numRef>
              <c:f>Tutor!$F$374:$I$374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6071825"/>
        <c:axId val="54646426"/>
      </c:bar3D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1" i="0" u="none" baseline="0"/>
            </a:pPr>
          </a:p>
        </c:txPr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71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4025"/>
          <c:w val="0.0655"/>
          <c:h val="0.17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Veneto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18125"/>
          <c:w val="0.672"/>
          <c:h val="0.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Tutor!$A$414:$A$416</c:f>
              <c:strCache/>
            </c:strRef>
          </c:cat>
          <c:val>
            <c:numRef>
              <c:f>Tutor!$N$414:$N$416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5"/>
          <c:w val="0.89"/>
          <c:h val="0.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Tutor!$A$452</c:f>
              <c:strCache>
                <c:ptCount val="1"/>
                <c:pt idx="0">
                  <c:v>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Tutor!$F$295:$I$295</c:f>
              <c:strCache/>
            </c:strRef>
          </c:cat>
          <c:val>
            <c:numRef>
              <c:f>Tutor!$F$452:$I$452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Tutor!$A$453</c:f>
              <c:strCache>
                <c:ptCount val="1"/>
                <c:pt idx="0">
                  <c:v>B</c:v>
                </c:pt>
              </c:strCache>
            </c:strRef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Tutor!$F$295:$I$295</c:f>
              <c:strCache/>
            </c:strRef>
          </c:cat>
          <c:val>
            <c:numRef>
              <c:f>Tutor!$F$453:$I$453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2"/>
          <c:tx>
            <c:strRef>
              <c:f>Tutor!$A$454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Tutor!$F$295:$I$295</c:f>
              <c:strCache/>
            </c:strRef>
          </c:cat>
          <c:val>
            <c:numRef>
              <c:f>Tutor!$F$454:$I$454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22055787"/>
        <c:axId val="64284356"/>
      </c:bar3D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1" i="0" u="none" baseline="0"/>
            </a:pPr>
          </a:p>
        </c:txPr>
        <c:crossAx val="64284356"/>
        <c:crosses val="autoZero"/>
        <c:auto val="1"/>
        <c:lblOffset val="100"/>
        <c:noMultiLvlLbl val="0"/>
      </c:catAx>
      <c:valAx>
        <c:axId val="642843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055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6"/>
          <c:w val="0.0655"/>
          <c:h val="0.252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25"/>
          <c:y val="0.07675"/>
          <c:w val="0.675"/>
          <c:h val="0.88875"/>
        </c:manualLayout>
      </c:layout>
      <c:radarChart>
        <c:radarStyle val="filled"/>
        <c:varyColors val="0"/>
        <c:ser>
          <c:idx val="0"/>
          <c:order val="0"/>
          <c:spPr>
            <a:pattFill prst="lgConfetti">
              <a:fgClr>
                <a:srgbClr val="8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Ruoli1!$A$14:$A$18</c:f>
              <c:strCache/>
            </c:strRef>
          </c:cat>
          <c:val>
            <c:numRef>
              <c:f>Ruoli1!$H$14:$H$18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688293"/>
        <c:axId val="39650318"/>
      </c:radarChart>
      <c:catAx>
        <c:axId val="41688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003300"/>
                </a:solidFill>
              </a:defRPr>
            </a:pPr>
          </a:p>
        </c:txPr>
        <c:crossAx val="39650318"/>
        <c:crosses val="autoZero"/>
        <c:auto val="1"/>
        <c:lblOffset val="100"/>
        <c:noMultiLvlLbl val="0"/>
      </c:catAx>
      <c:valAx>
        <c:axId val="39650318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16882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pattFill prst="shingl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Azioni1!$A$9:$A$15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Azioni1!$O$9:$O$15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1308543"/>
        <c:axId val="57559160"/>
      </c:bar3D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Valori percentuali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1308543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pattFill prst="weav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Azioni2!$A$9:$A$19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Azioni2!$O$9:$O$19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48270393"/>
        <c:axId val="31780354"/>
      </c:bar3D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/>
            </a:pPr>
          </a:p>
        </c:txPr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Valori percentuali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8270393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3"/>
          <c:w val="0.89"/>
          <c:h val="0.95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Azienda!$A$57</c:f>
              <c:strCache>
                <c:ptCount val="1"/>
                <c:pt idx="0">
                  <c:v>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Azienda!$F$56:$I$56</c:f>
              <c:strCache/>
            </c:strRef>
          </c:cat>
          <c:val>
            <c:numRef>
              <c:f>Azienda!$F$57:$I$57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Azienda!$A$58</c:f>
              <c:strCache>
                <c:ptCount val="1"/>
                <c:pt idx="0">
                  <c:v>B</c:v>
                </c:pt>
              </c:strCache>
            </c:strRef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Azienda!$F$56:$I$56</c:f>
              <c:strCache/>
            </c:strRef>
          </c:cat>
          <c:val>
            <c:numRef>
              <c:f>Azienda!$F$58:$I$58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Azienda!$A$59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Azienda!$F$56:$I$56</c:f>
              <c:strCache/>
            </c:strRef>
          </c:cat>
          <c:val>
            <c:numRef>
              <c:f>Azienda!$F$59:$I$59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Azienda!$A$60</c:f>
              <c:strCache>
                <c:ptCount val="1"/>
                <c:pt idx="0">
                  <c:v>D</c:v>
                </c:pt>
              </c:strCache>
            </c:strRef>
          </c:tx>
          <c:spPr>
            <a:pattFill prst="narHorz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Azienda!$F$56:$I$56</c:f>
              <c:strCache/>
            </c:strRef>
          </c:cat>
          <c:val>
            <c:numRef>
              <c:f>Azienda!$F$60:$I$60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9503765"/>
        <c:axId val="65771838"/>
      </c:bar3D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1" i="0" u="none" baseline="0"/>
            </a:pPr>
          </a:p>
        </c:tx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5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3175"/>
          <c:w val="0.06575"/>
          <c:h val="0.31575"/>
        </c:manualLayout>
      </c:layout>
      <c:overlay val="0"/>
    </c:legend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pattFill prst="horzBrick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Azioni3!$A$9:$A$21</c:f>
              <c:numCache/>
            </c:numRef>
          </c:cat>
          <c:val>
            <c:numRef>
              <c:f>Azioni3!$O$9:$O$21</c:f>
              <c:numCache/>
            </c:numRef>
          </c:val>
          <c:shape val="box"/>
        </c:ser>
        <c:shape val="box"/>
        <c:axId val="17587731"/>
        <c:axId val="24071852"/>
      </c:bar3D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/>
            </a:pPr>
          </a:p>
        </c:txPr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Valori percentuali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7587731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Veneto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18125"/>
          <c:w val="0.672"/>
          <c:h val="0.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Azienda!$A$104:$A$109</c:f>
              <c:strCache/>
            </c:strRef>
          </c:cat>
          <c:val>
            <c:numRef>
              <c:f>Azienda!$N$104:$N$109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5"/>
          <c:w val="0.89"/>
          <c:h val="0.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Azienda!$A$148</c:f>
              <c:strCache>
                <c:ptCount val="1"/>
                <c:pt idx="0">
                  <c:v>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Azienda!$F$147:$I$147</c:f>
              <c:strCache/>
            </c:strRef>
          </c:cat>
          <c:val>
            <c:numRef>
              <c:f>Azienda!$F$148:$I$148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Azienda!$A$149</c:f>
              <c:strCache>
                <c:ptCount val="1"/>
                <c:pt idx="0">
                  <c:v>B</c:v>
                </c:pt>
              </c:strCache>
            </c:strRef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Azienda!$F$147:$I$147</c:f>
              <c:strCache/>
            </c:strRef>
          </c:cat>
          <c:val>
            <c:numRef>
              <c:f>Azienda!$F$149:$I$149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Azienda!$A$150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Azienda!$F$147:$I$147</c:f>
              <c:strCache/>
            </c:strRef>
          </c:cat>
          <c:val>
            <c:numRef>
              <c:f>Azienda!$F$150:$I$150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Azienda!$A$151</c:f>
              <c:strCache>
                <c:ptCount val="1"/>
                <c:pt idx="0">
                  <c:v>D</c:v>
                </c:pt>
              </c:strCache>
            </c:strRef>
          </c:tx>
          <c:spPr>
            <a:pattFill prst="narHorz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Azienda!$F$147:$I$147</c:f>
              <c:strCache/>
            </c:strRef>
          </c:cat>
          <c:val>
            <c:numRef>
              <c:f>Azienda!$F$151:$I$151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Azienda!$A$152</c:f>
              <c:strCache>
                <c:ptCount val="1"/>
                <c:pt idx="0">
                  <c:v>E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Azienda!$F$147:$I$147</c:f>
              <c:strCache/>
            </c:strRef>
          </c:cat>
          <c:val>
            <c:numRef>
              <c:f>Azienda!$F$152:$I$152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Azienda!$A$153</c:f>
              <c:strCache>
                <c:ptCount val="1"/>
                <c:pt idx="0">
                  <c:v>F</c:v>
                </c:pt>
              </c:strCache>
            </c:strRef>
          </c:tx>
          <c:spPr>
            <a:pattFill prst="smGrid">
              <a:fgClr>
                <a:srgbClr val="CC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Azienda!$F$147:$I$147</c:f>
              <c:strCache/>
            </c:strRef>
          </c:cat>
          <c:val>
            <c:numRef>
              <c:f>Azienda!$F$153:$I$153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5075631"/>
        <c:axId val="25918632"/>
      </c:bar3D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1" i="0" u="none" baseline="0"/>
            </a:pPr>
          </a:p>
        </c:tx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7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295"/>
          <c:w val="0.0655"/>
          <c:h val="0.43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Veneto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18125"/>
          <c:w val="0.672"/>
          <c:h val="0.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Tutor!$A$15:$A$16</c:f>
              <c:strCache/>
            </c:strRef>
          </c:cat>
          <c:val>
            <c:numRef>
              <c:f>Tutor!$N$15:$N$16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3"/>
          <c:w val="0.89"/>
          <c:h val="0.95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Tutor!$A$51</c:f>
              <c:strCache>
                <c:ptCount val="1"/>
                <c:pt idx="0">
                  <c:v>F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Tutor!$F$50:$I$50</c:f>
              <c:strCache/>
            </c:strRef>
          </c:cat>
          <c:val>
            <c:numRef>
              <c:f>Tutor!$F$51:$I$51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Tutor!$A$52</c:f>
              <c:strCache>
                <c:ptCount val="1"/>
                <c:pt idx="0">
                  <c:v>M</c:v>
                </c:pt>
              </c:strCache>
            </c:strRef>
          </c:tx>
          <c:spPr>
            <a:pattFill prst="narVert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Tutor!$F$50:$I$50</c:f>
              <c:strCache/>
            </c:strRef>
          </c:cat>
          <c:val>
            <c:numRef>
              <c:f>Tutor!$F$52:$I$52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31941097"/>
        <c:axId val="19034418"/>
      </c:bar3D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1" i="0" u="none" baseline="0"/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94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9625"/>
          <c:w val="0.06575"/>
          <c:h val="0.166"/>
        </c:manualLayout>
      </c:layout>
      <c:overlay val="0"/>
    </c:legend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Veneto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18125"/>
          <c:w val="0.672"/>
          <c:h val="0.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Tutor!$A$93:$A$95</c:f>
              <c:strCache/>
            </c:strRef>
          </c:cat>
          <c:val>
            <c:numRef>
              <c:f>Tutor!$N$93:$N$95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5"/>
          <c:w val="0.89"/>
          <c:h val="0.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Tutor!$A$131</c:f>
              <c:strCache>
                <c:ptCount val="1"/>
                <c:pt idx="0">
                  <c:v>A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Tutor!$F$130:$I$130</c:f>
              <c:strCache/>
            </c:strRef>
          </c:cat>
          <c:val>
            <c:numRef>
              <c:f>Tutor!$F$131:$I$131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Tutor!$A$132</c:f>
              <c:strCache>
                <c:ptCount val="1"/>
                <c:pt idx="0">
                  <c:v>B</c:v>
                </c:pt>
              </c:strCache>
            </c:strRef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Tutor!$F$130:$I$130</c:f>
              <c:strCache/>
            </c:strRef>
          </c:cat>
          <c:val>
            <c:numRef>
              <c:f>Tutor!$F$132:$I$132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Tutor!$A$133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Tutor!$F$130:$I$130</c:f>
              <c:strCache/>
            </c:strRef>
          </c:cat>
          <c:val>
            <c:numRef>
              <c:f>Tutor!$F$133:$I$133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37092035"/>
        <c:axId val="65392860"/>
      </c:bar3D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1" i="0" u="none" baseline="0"/>
            </a:pPr>
          </a:p>
        </c:tx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092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825"/>
          <c:w val="0.0655"/>
          <c:h val="0.232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Veneto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18125"/>
          <c:w val="0.672"/>
          <c:h val="0.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Tutor!$A$173:$A$176</c:f>
              <c:strCache/>
            </c:strRef>
          </c:cat>
          <c:val>
            <c:numRef>
              <c:f>Tutor!$N$173:$N$176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14</xdr:col>
      <xdr:colOff>9525</xdr:colOff>
      <xdr:row>42</xdr:row>
      <xdr:rowOff>0</xdr:rowOff>
    </xdr:to>
    <xdr:graphicFrame>
      <xdr:nvGraphicFramePr>
        <xdr:cNvPr id="1" name="Chart 3"/>
        <xdr:cNvGraphicFramePr/>
      </xdr:nvGraphicFramePr>
      <xdr:xfrm>
        <a:off x="0" y="4581525"/>
        <a:ext cx="5476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63</xdr:row>
      <xdr:rowOff>0</xdr:rowOff>
    </xdr:from>
    <xdr:to>
      <xdr:col>14</xdr:col>
      <xdr:colOff>0</xdr:colOff>
      <xdr:row>89</xdr:row>
      <xdr:rowOff>9525</xdr:rowOff>
    </xdr:to>
    <xdr:graphicFrame>
      <xdr:nvGraphicFramePr>
        <xdr:cNvPr id="2" name="Chart 5"/>
        <xdr:cNvGraphicFramePr/>
      </xdr:nvGraphicFramePr>
      <xdr:xfrm>
        <a:off x="19050" y="11620500"/>
        <a:ext cx="54483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112</xdr:row>
      <xdr:rowOff>19050</xdr:rowOff>
    </xdr:from>
    <xdr:to>
      <xdr:col>14</xdr:col>
      <xdr:colOff>9525</xdr:colOff>
      <xdr:row>131</xdr:row>
      <xdr:rowOff>0</xdr:rowOff>
    </xdr:to>
    <xdr:graphicFrame>
      <xdr:nvGraphicFramePr>
        <xdr:cNvPr id="3" name="Chart 6"/>
        <xdr:cNvGraphicFramePr/>
      </xdr:nvGraphicFramePr>
      <xdr:xfrm>
        <a:off x="0" y="20412075"/>
        <a:ext cx="54768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156</xdr:row>
      <xdr:rowOff>0</xdr:rowOff>
    </xdr:from>
    <xdr:to>
      <xdr:col>14</xdr:col>
      <xdr:colOff>9525</xdr:colOff>
      <xdr:row>180</xdr:row>
      <xdr:rowOff>9525</xdr:rowOff>
    </xdr:to>
    <xdr:graphicFrame>
      <xdr:nvGraphicFramePr>
        <xdr:cNvPr id="4" name="Chart 7"/>
        <xdr:cNvGraphicFramePr/>
      </xdr:nvGraphicFramePr>
      <xdr:xfrm>
        <a:off x="19050" y="27879675"/>
        <a:ext cx="545782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</xdr:rowOff>
    </xdr:from>
    <xdr:to>
      <xdr:col>14</xdr:col>
      <xdr:colOff>9525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781425"/>
        <a:ext cx="5476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55</xdr:row>
      <xdr:rowOff>0</xdr:rowOff>
    </xdr:from>
    <xdr:to>
      <xdr:col>14</xdr:col>
      <xdr:colOff>0</xdr:colOff>
      <xdr:row>81</xdr:row>
      <xdr:rowOff>9525</xdr:rowOff>
    </xdr:to>
    <xdr:graphicFrame>
      <xdr:nvGraphicFramePr>
        <xdr:cNvPr id="2" name="Chart 2"/>
        <xdr:cNvGraphicFramePr/>
      </xdr:nvGraphicFramePr>
      <xdr:xfrm>
        <a:off x="19050" y="10020300"/>
        <a:ext cx="54483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98</xdr:row>
      <xdr:rowOff>19050</xdr:rowOff>
    </xdr:from>
    <xdr:to>
      <xdr:col>14</xdr:col>
      <xdr:colOff>9525</xdr:colOff>
      <xdr:row>117</xdr:row>
      <xdr:rowOff>0</xdr:rowOff>
    </xdr:to>
    <xdr:graphicFrame>
      <xdr:nvGraphicFramePr>
        <xdr:cNvPr id="3" name="Chart 3"/>
        <xdr:cNvGraphicFramePr/>
      </xdr:nvGraphicFramePr>
      <xdr:xfrm>
        <a:off x="0" y="17611725"/>
        <a:ext cx="54768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136</xdr:row>
      <xdr:rowOff>0</xdr:rowOff>
    </xdr:from>
    <xdr:to>
      <xdr:col>14</xdr:col>
      <xdr:colOff>9525</xdr:colOff>
      <xdr:row>160</xdr:row>
      <xdr:rowOff>9525</xdr:rowOff>
    </xdr:to>
    <xdr:graphicFrame>
      <xdr:nvGraphicFramePr>
        <xdr:cNvPr id="4" name="Chart 4"/>
        <xdr:cNvGraphicFramePr/>
      </xdr:nvGraphicFramePr>
      <xdr:xfrm>
        <a:off x="19050" y="23993475"/>
        <a:ext cx="545782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179</xdr:row>
      <xdr:rowOff>19050</xdr:rowOff>
    </xdr:from>
    <xdr:to>
      <xdr:col>14</xdr:col>
      <xdr:colOff>9525</xdr:colOff>
      <xdr:row>198</xdr:row>
      <xdr:rowOff>0</xdr:rowOff>
    </xdr:to>
    <xdr:graphicFrame>
      <xdr:nvGraphicFramePr>
        <xdr:cNvPr id="5" name="Chart 5"/>
        <xdr:cNvGraphicFramePr/>
      </xdr:nvGraphicFramePr>
      <xdr:xfrm>
        <a:off x="0" y="31661100"/>
        <a:ext cx="547687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219</xdr:row>
      <xdr:rowOff>0</xdr:rowOff>
    </xdr:from>
    <xdr:to>
      <xdr:col>14</xdr:col>
      <xdr:colOff>9525</xdr:colOff>
      <xdr:row>243</xdr:row>
      <xdr:rowOff>9525</xdr:rowOff>
    </xdr:to>
    <xdr:graphicFrame>
      <xdr:nvGraphicFramePr>
        <xdr:cNvPr id="6" name="Chart 6"/>
        <xdr:cNvGraphicFramePr/>
      </xdr:nvGraphicFramePr>
      <xdr:xfrm>
        <a:off x="19050" y="38404800"/>
        <a:ext cx="5457825" cy="3895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262</xdr:row>
      <xdr:rowOff>19050</xdr:rowOff>
    </xdr:from>
    <xdr:to>
      <xdr:col>14</xdr:col>
      <xdr:colOff>9525</xdr:colOff>
      <xdr:row>281</xdr:row>
      <xdr:rowOff>0</xdr:rowOff>
    </xdr:to>
    <xdr:graphicFrame>
      <xdr:nvGraphicFramePr>
        <xdr:cNvPr id="7" name="Chart 7"/>
        <xdr:cNvGraphicFramePr/>
      </xdr:nvGraphicFramePr>
      <xdr:xfrm>
        <a:off x="0" y="46072425"/>
        <a:ext cx="5476875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302</xdr:row>
      <xdr:rowOff>0</xdr:rowOff>
    </xdr:from>
    <xdr:to>
      <xdr:col>14</xdr:col>
      <xdr:colOff>9525</xdr:colOff>
      <xdr:row>326</xdr:row>
      <xdr:rowOff>9525</xdr:rowOff>
    </xdr:to>
    <xdr:graphicFrame>
      <xdr:nvGraphicFramePr>
        <xdr:cNvPr id="8" name="Chart 8"/>
        <xdr:cNvGraphicFramePr/>
      </xdr:nvGraphicFramePr>
      <xdr:xfrm>
        <a:off x="19050" y="52816125"/>
        <a:ext cx="5457825" cy="389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341</xdr:row>
      <xdr:rowOff>19050</xdr:rowOff>
    </xdr:from>
    <xdr:to>
      <xdr:col>14</xdr:col>
      <xdr:colOff>9525</xdr:colOff>
      <xdr:row>360</xdr:row>
      <xdr:rowOff>0</xdr:rowOff>
    </xdr:to>
    <xdr:graphicFrame>
      <xdr:nvGraphicFramePr>
        <xdr:cNvPr id="9" name="Chart 9"/>
        <xdr:cNvGraphicFramePr/>
      </xdr:nvGraphicFramePr>
      <xdr:xfrm>
        <a:off x="0" y="59683650"/>
        <a:ext cx="5476875" cy="3057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377</xdr:row>
      <xdr:rowOff>0</xdr:rowOff>
    </xdr:from>
    <xdr:to>
      <xdr:col>14</xdr:col>
      <xdr:colOff>9525</xdr:colOff>
      <xdr:row>401</xdr:row>
      <xdr:rowOff>9525</xdr:rowOff>
    </xdr:to>
    <xdr:graphicFrame>
      <xdr:nvGraphicFramePr>
        <xdr:cNvPr id="10" name="Chart 10"/>
        <xdr:cNvGraphicFramePr/>
      </xdr:nvGraphicFramePr>
      <xdr:xfrm>
        <a:off x="19050" y="65703450"/>
        <a:ext cx="5457825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419</xdr:row>
      <xdr:rowOff>19050</xdr:rowOff>
    </xdr:from>
    <xdr:to>
      <xdr:col>14</xdr:col>
      <xdr:colOff>9525</xdr:colOff>
      <xdr:row>438</xdr:row>
      <xdr:rowOff>0</xdr:rowOff>
    </xdr:to>
    <xdr:graphicFrame>
      <xdr:nvGraphicFramePr>
        <xdr:cNvPr id="11" name="Chart 11"/>
        <xdr:cNvGraphicFramePr/>
      </xdr:nvGraphicFramePr>
      <xdr:xfrm>
        <a:off x="0" y="73132950"/>
        <a:ext cx="5476875" cy="3057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457</xdr:row>
      <xdr:rowOff>0</xdr:rowOff>
    </xdr:from>
    <xdr:to>
      <xdr:col>14</xdr:col>
      <xdr:colOff>9525</xdr:colOff>
      <xdr:row>481</xdr:row>
      <xdr:rowOff>9525</xdr:rowOff>
    </xdr:to>
    <xdr:graphicFrame>
      <xdr:nvGraphicFramePr>
        <xdr:cNvPr id="12" name="Chart 12"/>
        <xdr:cNvGraphicFramePr/>
      </xdr:nvGraphicFramePr>
      <xdr:xfrm>
        <a:off x="19050" y="79514700"/>
        <a:ext cx="5457825" cy="3895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152400</xdr:rowOff>
    </xdr:from>
    <xdr:to>
      <xdr:col>14</xdr:col>
      <xdr:colOff>381000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28575" y="4400550"/>
        <a:ext cx="5819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200025</xdr:rowOff>
    </xdr:from>
    <xdr:to>
      <xdr:col>15</xdr:col>
      <xdr:colOff>19050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0" y="5686425"/>
        <a:ext cx="6019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15</xdr:col>
      <xdr:colOff>85725</xdr:colOff>
      <xdr:row>43</xdr:row>
      <xdr:rowOff>190500</xdr:rowOff>
    </xdr:to>
    <xdr:graphicFrame>
      <xdr:nvGraphicFramePr>
        <xdr:cNvPr id="1" name="Chart 1"/>
        <xdr:cNvGraphicFramePr/>
      </xdr:nvGraphicFramePr>
      <xdr:xfrm>
        <a:off x="19050" y="4905375"/>
        <a:ext cx="60674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15</xdr:col>
      <xdr:colOff>85725</xdr:colOff>
      <xdr:row>45</xdr:row>
      <xdr:rowOff>190500</xdr:rowOff>
    </xdr:to>
    <xdr:graphicFrame>
      <xdr:nvGraphicFramePr>
        <xdr:cNvPr id="1" name="Chart 8"/>
        <xdr:cNvGraphicFramePr/>
      </xdr:nvGraphicFramePr>
      <xdr:xfrm>
        <a:off x="19050" y="5324475"/>
        <a:ext cx="60674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PR">
      <sharedItems containsMixedTypes="0" count="7">
        <s v="A"/>
        <s v="B"/>
        <s v="C"/>
        <s v="D"/>
        <s v="E"/>
        <s v="F"/>
        <s v="G"/>
      </sharedItems>
    </cacheField>
    <cacheField name="IST">
      <sharedItems containsMixedTypes="0"/>
    </cacheField>
    <cacheField name="T_I">
      <sharedItems containsMixedTypes="0" count="4">
        <s v="T"/>
        <s v="L"/>
        <s v="P"/>
        <s v="A"/>
      </sharedItems>
    </cacheField>
    <cacheField name="A1 - Nome azienda">
      <sharedItems containsMixedTypes="1" containsNumber="1" containsInteger="1" count="458">
        <s v="Carlo Gavazzi Controls SpA"/>
        <s v="ZADRA VETRI S.P.A."/>
        <s v="Presidio multizonale HGG"/>
        <s v="SER.S.A. s.p.a. casa di riposo &quot;maria gaggialante&quot; "/>
        <s v="ser.sa spa casa di riposo di cavarzano - centro diurno"/>
        <s v="ULSS n.1 Belluno"/>
        <s v="ULSS n. 1 Cadore"/>
        <s v="ULSS n. 2"/>
        <s v="Centro disabili &quot;NOIALTRI&quot;"/>
        <s v="Cooperativa Società Nuova s.c.s.CEOD BL"/>
        <s v="CEOD Belluno"/>
        <s v="Coop. Società Nuova s.c.s. CEOD Belluno"/>
        <s v="Comune di Belluno"/>
        <s v="INPS sede di Padova"/>
        <s v="INAIL sede di Padova"/>
        <s v="Studio GRASSO Rag. LUCIA"/>
        <s v="STUDIO CONSULENTI DEL LAVORO ASSOCIATI"/>
        <s v="STUDIO ALESSANDRA RINELLI"/>
        <s v="STUDIO CARPANESE PAOLO"/>
        <s v="PUPPOLI Dott.ssa WILMA"/>
        <s v="UPA SERVIZI srl"/>
        <s v="AIR COM"/>
        <s v="NEA"/>
        <s v="AERO CLUB"/>
        <s v="ENAV s.p.a."/>
        <s v="ACEGAS-APS S.p.A."/>
        <s v="CAREL SPA"/>
        <s v="ELETTRODUE S.N.C."/>
        <s v="ENEL DISTIRBUZIONE S.p.A."/>
        <s v="ENEL PRODUZIONE S.p.A."/>
        <s v="ETL Srl"/>
        <s v="GSC Elettronica s.n.c."/>
        <s v="I.B.C. Srl"/>
        <s v="MANIERO ELETTRONICA Srl"/>
        <s v="PLASTIC SYSTEMS spa"/>
        <s v="PR.EL. Srl"/>
        <s v="EURIS PROGETTI SRL "/>
        <s v="IL MULINO A VENTO ASILO NIDO PADOVA "/>
        <s v="CEOD VILLAGGIO SANT’ANTONIO  DI NOVENTA PADOVANA "/>
        <s v="IST.SR.T.F.E. CASA SANTA CHIARA PADOVA "/>
        <s v="FRISO PERSONAL COMPUTER PADOVA "/>
        <s v="CANALE ITALIA "/>
        <s v="ISTITUTO DON BOSCO SCUOLA DELL’INFANZIA "/>
        <s v="IT GENERAL CONSULT SRA "/>
        <s v="SOLTEL SRL "/>
        <s v="ISTITUTO SPERIMENTAZIONE DIFFUSIONE TEATRO PER RAGAZZI "/>
        <s v="SCUOLA DELL’INFANZIA SAN G.BOSCO VIGONOVO "/>
        <s v="ASSOCIAZIONE CASA DEL FANCIULLO CENTRO DIURNO IL MELOGRANO"/>
        <s v="ASA SCARL PADOVA "/>
        <s v="ASCOM SERVIZI SPA SEDE DI PADOVA"/>
        <s v="ASSICURAZIONI GENERALI SPA AG MONTAGNANA"/>
        <s v="CNA ASSOCIAZIONE PRV.LE DI PADOVA U.L. MONTAGNANA"/>
        <s v="COLDIRETTI UFFICIO DI ZONA MONTAGNANA"/>
        <s v="CONFESERCENTI PADOVA SRL U.L. MONTAGNANA"/>
        <s v="CREDITO COOPERATIVO INTERPROVINCIALE VENETO"/>
        <s v="STUDIO DOTTORESSA SARA DRAGHI"/>
        <s v="&quot;LA FARAONA&quot; SCARL"/>
        <s v="PHARE SRL"/>
        <s v="SICOM SERVIZI TRIBUTARI SRL"/>
        <s v="STUDIO BOCCALON RAG. MAURIZIO"/>
        <s v="UPA SERVIZI SRL "/>
        <s v="BCC ISTITUTO DI CREDITO"/>
        <s v="CAMERA DI COMMERCIO DI PADOVA"/>
        <s v="CONFESERCENTI SRL"/>
        <s v="ASCOM"/>
        <s v="CISL DI PIOVE DI SACCO"/>
        <s v="BANCA DI CREDITO COOP. S. ELENA "/>
        <s v="COMUNE DI PIOVE DI SACCO"/>
        <s v="DOMNICK H. HIROSS"/>
        <s v="MOLINO ROSSETTO"/>
        <s v="SECAF SAS DI DONOLATO IVO"/>
        <s v="COMUNE DI CANDIANA"/>
        <s v="STUDIO GELMI"/>
        <s v="APGA SRL PIOVE DI SACCO"/>
        <s v="Banca Popolare Etica Scpa"/>
        <s v="Ufficio di Sorveglianza"/>
        <s v="Biblioteca del Monumento Nazionale di Praglia"/>
        <n v="3"/>
        <n v="4"/>
        <s v="Liceo Scientifico Cornaro"/>
        <s v="TELECHIARA"/>
        <s v="dipartimento  di scienze dell'antichità museo di scienze archeologiche e dell'arte  07"/>
        <s v="Azienda Ospedaliera"/>
        <s v="Ente Autonomo Magazzini Generali di Padova"/>
        <s v="Politecnico Calzaturiero SCARL"/>
        <s v="UNINDUSTRIA PADOVA"/>
        <s v="SOCOTHERM"/>
        <s v="Cantiere Navale Vittoria"/>
        <s v="I.T.S. Cavarzere S.r.l"/>
        <s v="C.A.F. Imprese C.N.A. ROVIGO S.r.l."/>
        <s v="Loreggia Impianti S.n.c."/>
        <s v="Turatti S.r.l."/>
        <s v="RO.CAR. S.r.l."/>
        <s v="Studio Piasentini "/>
        <s v="Comune di Ariano nel Polesine"/>
        <s v="RO.CAR: S.r.l."/>
        <s v="Callegaro Costruzioni"/>
        <s v="Adriatic S.r.l."/>
        <s v="Vianello Inox S.p.a."/>
        <s v="Università di Ferrara"/>
        <s v="Ulss 21"/>
        <s v="Cas s.p.a."/>
        <s v="Eco program"/>
        <s v="A.S.L. n° 18 ROVIGO"/>
        <s v="VOLPIN IMPIANTI Srl. Fratta Polesine (RO)"/>
        <s v="S.C.A.B."/>
        <s v="ABAFOODS s.r.l."/>
        <s v="DIPARTIMENTO DI PATOLOGIA CLINICA USL 18 O.C. TRECENTA"/>
        <s v="COOPERLAT SOC.COOP.AGRICOLA (Badia Pol.)"/>
        <s v="ZHERMACK"/>
        <s v="Rubello Lino Impianti Elettrici"/>
        <s v="Borgato Impianti s.r.l. (Opra Costruzioni s.r.l.)"/>
        <s v="EIR s.r.l."/>
        <s v="A &amp; D Elettric"/>
        <s v="Euro Cryor s.p.a."/>
        <s v="Bighi Sergio Impianti Elettrici"/>
        <s v="Elettromeccanica Veneta"/>
        <s v="Fiat Lux Impianti s.r.l."/>
        <s v="Bozza &amp; Cervellin"/>
        <s v="Turra Impianti Elettrici"/>
        <s v="Video Radio Bassani di Bassani Stefano Viale della Pace 1/a ROVIGO"/>
        <s v="Gabry Sat di Morin Gabriele"/>
        <s v="Canato Paolo Impianti Elettrici"/>
        <s v="RG CENTER"/>
        <s v="ECS Multimedia"/>
        <s v="Impianti Elettrici s.n.c. di Sartori Dino e Cristian "/>
        <s v="Cantarello Impianti"/>
        <s v="LIGEA SNC (BLU VACANZE)"/>
        <s v="HOTEL CASTELBRANDO"/>
        <s v="HOTEL NETTUNO"/>
        <s v="HOTEL PRINCIPESSA LEONORA"/>
        <s v="HOTEL BOLOGNA"/>
        <s v="PARK HOTEL VILLA FIORITA"/>
        <s v="HOTEL CEFFRI"/>
        <s v="HOTEL SAVONAROLA"/>
        <s v="TETEY'S TRAVEL"/>
        <s v="hotel gran delta"/>
        <s v="HOTEL CRISTALLO"/>
        <s v="HOTEL GRANATIERE"/>
        <s v="HOTEL REGINA MARGHERITA"/>
        <s v="HOTEL MANCIN"/>
        <s v="HOTEL EUROPA PALACE"/>
        <s v="HOTEL ANTICA CASA CARETTONI"/>
        <s v="HOTEL IL MERCANTE DI VENEZIA"/>
        <s v="TIESSE PLUS VIAGGI"/>
        <s v="ADV VERONICA"/>
        <s v="AGENZIA PIL 8 VIAGGI"/>
        <s v="EUROIMPIANTO S.R.L."/>
        <s v="GITAB srl "/>
        <s v="IMG Spa Via castellana 63 Riese Pio X°"/>
        <s v="IDROTERMICA F.LLI SOLDERA SNC"/>
        <s v="CASA VERARDO"/>
        <s v="BEST WESTERN PARK HOTEL"/>
        <s v="HOTEL PREALPI CAROSELLO"/>
        <s v="ALBERGO EUROREST"/>
        <s v="HOTEL VILLA LUPPIS"/>
        <s v="HOTEL VILLA SOLIGO SRL"/>
        <s v="HOTEL CONTINENTAL SRL"/>
        <s v="HOTEL CARLTON"/>
        <s v="CA' BRUGNERA SRL"/>
        <s v="HOTEL DUE LEONI"/>
        <s v="HOTEL RESIDENCE VILLA DEI CARPINI"/>
        <s v="HOTEL VILLA OTTOBONI"/>
        <s v="PRIMHOTEL-SITA SRL"/>
        <s v="GRUPPO TECNOINFORMATICA S.P.A. -VIA VERDI, 6 - 31046 ODERZO"/>
        <s v="BBZ IMPIANTI ELETTRICI S.N.C. -VIA PADOVA 18 - 31046 ODERZO"/>
        <s v="ARREX - 1 S.P.A. - 31040 MASUE'"/>
        <s v="ARREDO PLAST S.P.A."/>
        <s v="NUOVO MOBILIFICIO DAL ZIN S.R.L."/>
        <s v="EDILSILE COSTRUZIONI S.R.L."/>
        <s v="UMANA S.P.A.  Piazza Foro Romano "/>
        <s v="RINALDIN RINO"/>
        <s v="TERMOIDRAULICA  CITRON MAURIZIO - VIA  AGAROLLA 15/19 SAN POLO DI PIAVE "/>
        <s v="GICINQUE SPA - VIA DELLE INDUSTRIE 15 - PONTE DI PIAVE"/>
        <s v="VENETA CUCINE SPA"/>
        <s v="VRG IMPIANTI SRL"/>
        <s v="ICEBERG SRL"/>
        <s v="GIRASOLE S.PA."/>
        <s v="MOBILEUR S.R.L."/>
        <s v="GENERAL MEMBRANE SPA - VIA VENEZIA 28 - CEGGIA"/>
        <s v="COSTRUZIONI INDUSTRIALI CIVIDAC SPA -VIA BORGO CATTANEI  35 S. BIAGIO DI C."/>
        <s v="P.M.P. SRL VIA GERON  4 - RAI  -  SAN POLO DI PIAVE"/>
        <s v="OMCA s.r.l."/>
        <s v="Brollo SIET s.r.l."/>
        <s v="EL.C.A Società Cooperativa"/>
        <s v="VIST s.r.l."/>
        <s v="Edilgrappa s.r.l."/>
        <s v="Gruppo Piazzetta s.p.a."/>
        <s v="Meccanica STM s.r.l."/>
        <s v="Incisoria ACM s.n.c."/>
        <s v="SEIT Elettronica s.r.l."/>
        <s v="Gruppo ELT s.r.l."/>
        <s v="Bifrangi s.p.a"/>
        <s v="Breton s.p.a."/>
        <s v="surflex s.r.l."/>
        <s v="Meccanica Piovesan"/>
        <s v="sidermeccanica DB"/>
        <s v="Aristarco s.p.a."/>
        <s v="Velo s.p.a"/>
        <s v="N.P."/>
        <s v=""/>
        <s v="CREDITO TREVIGIANO - BANCA DEL CREDITO COOPERATIVO, sede di VEDELAGO"/>
        <s v="INCOS SRL"/>
        <s v="MTS SPA"/>
        <s v="LA ME LAVORAZIONI MECCANICHE SNC"/>
        <s v="STEEL TRATTAMENTI TERMICI"/>
        <s v="MODEL STAMPI SRL"/>
        <s v="STEEL LAVORAZIONI MECCANICHE"/>
        <s v="TPS SRL"/>
        <s v="NICE SPA"/>
        <s v="JOINT SRL"/>
        <s v="TONON FORTY APA"/>
        <s v="PAL SRL"/>
        <s v="Dott. Ing. Claudio NADAL"/>
        <s v="Geom.Lucio FATTORI - 31047 PONTE DI PIAVE (TV)"/>
        <s v="MASCHIO ING. MARCO"/>
        <s v="ing. Eugenio Luzzu"/>
        <s v="FONDAZIONE BENETTON INIZIATIVE CULTURALI"/>
        <s v="HOTEL RISTORANTE MALIBRAN"/>
        <s v="VILLA DUCALE (ROCCA DEI LEONI SRL)"/>
        <s v="ELETTROMECCANICA TAMAI E MINETTO"/>
        <s v="ELVE"/>
        <s v="ELETTROMECCANICA VIOTTO"/>
        <s v="WIRE  Industries"/>
        <s v="LAFERT SPA"/>
        <s v="CONFARTIGIANATO  JESOLO"/>
        <s v="CONFARTIGIANATO  ERACLEA"/>
        <s v="CONFARTIGIANATO  San Donà di Piave"/>
        <s v="CONFESERCENTI  di Jesolo"/>
        <s v="Autoscuola PIAVE di Jesolo"/>
        <s v="ASSOCIAZIONI ARTIGIANI E PICCOLE IMPRESE di  JESOLO"/>
        <s v="COMUNE DI CAVALLINO TREPORTI"/>
        <s v="STUDIO SERVIZI ED ELABORAZINE DATI"/>
        <s v="STUDIO ASSOCIATO COMMERCIALISTI"/>
        <s v="STUDIO CONSULENZA DL LAVORO"/>
        <s v="STUDIO ASSOCIATO"/>
        <s v="COMUNE di JESOLO"/>
        <s v="COMUNE di ERACLEA"/>
        <s v="STUDIO di SERVIZI AZIENDALI"/>
        <s v="COMUNE di NOVENTA"/>
        <s v="CONFESERCENTI di SAN DONA' di PIAVE"/>
        <s v="Arte Scuola di Mario Santini"/>
        <s v="Chartalab Srl"/>
        <s v="CLAIM s.r.l."/>
        <s v="Comune di Venezia - Municipalità Mestre-Carpenedo"/>
        <s v="Galassia Interior Design s.r.l."/>
        <s v="GHEGIN INTERIORS S.r.l."/>
        <s v="Grafiche Biesse s.a.s. di Battanoli Andrea &amp; c."/>
        <s v="IMPAGINA di Caterina Zuin"/>
        <s v="Magazzini del Sale s.n.c."/>
        <s v="MARC ART srl"/>
        <s v="SAT Survey S.r.l."/>
        <s v="Simmetrie s.n.c. di de blasis m. &amp; saba m."/>
        <s v="Studio 15 design s.n.c."/>
        <s v="Studio Associato Architetti Callegari Maurizio e Pizziolo Anna"/>
        <s v="Trevisan mobili snc di Aldo Trevisan &amp; C"/>
        <s v="Trimline di Giacomin Mirco &amp; Samuele snc"/>
        <s v="STUDIO TOMAZ SILVIO"/>
        <s v="STUDIO ARCH - LORIS MOSCHENI"/>
        <s v="STUDIO TECNICO VDV"/>
        <s v="STUDIO TECNICO ASSOCIATO ALBIERO"/>
        <s v="STUDIO DE BEI ASSOCIATI"/>
        <s v="SINTESI SRL"/>
        <s v="Corporazione Piloti Estuario Veneto - ZE0601"/>
        <s v="STA-Italia - ZE0602"/>
        <s v="VeMarS - ZE0603"/>
        <s v="I.T.S.T. &quot;A.GRITTI&quot;"/>
        <s v="CERRIS  ULSS 20"/>
        <s v="Centro Polifunzionale Don Calabria"/>
        <s v="Comune di Verona - Settore Istruzione"/>
        <s v="Museo Civico Storia Naturale"/>
        <s v="Azienda Ospedaliera Verona"/>
        <s v="studio tecnico Lucchese geometra Paolo"/>
        <s v="studio tecnico Rambaldi Claudio geometra via Chiesa 6 37010 AFFI  VR"/>
        <s v="studi Architetto Zanella Paolo"/>
        <s v="studio tcnico architetto Mazzi Ferdinando"/>
        <s v="studio di architettura"/>
        <s v="architetto Merci Giancarlo"/>
        <s v="Rivoli spa"/>
        <s v="studio tecnico Boneri di Zago grometra Daniele e Merlin geometra Luigi"/>
        <s v="architetto Ravaglia Luca"/>
        <s v="studio tecnico associato Cristini"/>
        <s v="studio tecnico Sartori Francesco"/>
        <s v="studio tecnico Geom. ALBERTO Conati"/>
        <s v="geometra Benedetti Rino"/>
        <s v="Studio associato di progettazione SCALI - RIGHETTI"/>
        <s v="STUDIO CAVEDINE LUCIANO"/>
        <s v="STUDIO TECNICO ASSOCIATO D.LYSKOVA ARCHITETTO R.DE TOGNI GEOMETRA"/>
        <s v="GEOM. FLORIANO COMPRI"/>
        <s v="Comune di Verona"/>
        <s v="SOPRINTENDENZA PER BENI ARCHEOLOGICI DEL VENETO NUCLEO OPERATIVO DI VERONA"/>
        <s v="COMUNE DI VERONA MUSEO CIVICO DI STORIA NATURALE"/>
        <s v="COMUNE DI VERONA MUSEO DI CASTELVECCHIO"/>
        <s v="COMUNE DI VERONA GALLERIA D'ARTE MODERNA - PALAZZO FORTI"/>
        <s v="CENTRO TURISTICO GIOVANILE"/>
        <s v="CENTRO EDUCAZIONE AMBIENTALE - LEGAMBIENTE VERONA"/>
        <s v="LEGAMBIENTE VOLONTARIATO VERONA"/>
        <s v="Kora Sistemi Informatici S.r.l.  - San Giorgio di Mantova"/>
        <s v="ATA di  Perobelli &amp;C. SnC Verona"/>
        <s v="Tecnica Informatica "/>
        <s v="Verona Innovazione - azienda speciale CCIAA di  Verona"/>
        <s v="Euronics Derta S.p.A. Villafranca"/>
        <s v="PCSistemi S.a.S. Villafranca"/>
        <s v="Università studi di Verona facoltà SS.MM.NN "/>
        <s v="Euronics Castel d' Azzano"/>
        <s v="ARPAV "/>
        <s v="Comune di Cerea"/>
        <s v="Centro Servizi Aziendali SRL"/>
        <s v="Agenzia Entrate"/>
        <s v="GLAXOSMITHKLINE MANUFACTURING SPA"/>
        <s v="Azienda ULS 21"/>
        <s v="athesis spa"/>
        <s v="crediveneto"/>
        <s v="soprintendenza ai beni culturali Verona"/>
        <s v="hotel villa quaranta"/>
        <s v="ostello della gioventù"/>
        <s v="fevoss"/>
        <s v="ITX cargo"/>
        <s v="CSV"/>
        <s v="Rambler viaggi"/>
        <s v="cantine montresor"/>
        <s v="ramada fiera hotel"/>
        <s v="planet viaggi"/>
        <s v="hotel maxim"/>
        <s v="pegaso srl"/>
        <s v="hotel roxy plaza"/>
        <s v="studio legale"/>
        <s v="box office"/>
        <s v="zuegg"/>
        <s v="fior di loto adv"/>
        <s v="Biemme"/>
        <s v="Esa Metal"/>
        <s v="Ferroli s.p.a."/>
        <s v="Officine Gazzo"/>
        <s v="MBF"/>
        <s v="Metal car"/>
        <s v="Metal design s.r.l."/>
        <s v="Miniato"/>
        <s v="Nortan s.r.l."/>
        <s v="PEDROLLO"/>
        <s v="Perlini International s.p.a."/>
        <s v="Real Forni"/>
        <s v="Rognini macchine "/>
        <s v="Hotel Antico Termine"/>
        <s v="ristorante Barrique"/>
        <s v="ristorante costadoro"/>
        <s v="trattoria Dalla Valentina"/>
        <s v="Hotel Diana"/>
        <s v="ristorante fucina"/>
        <s v="Hotel Gardesana"/>
        <s v="Golf Hotel Paradiso"/>
        <s v="Hotel Rely"/>
        <s v="Hotel Idania"/>
        <s v="Camping Lido"/>
        <s v="ristorante Miralago"/>
        <s v="Pasticceria Valpolicella"/>
        <s v="Rist. Gunè"/>
        <s v="trattoria Rosa Alda"/>
        <s v="Hotel Royal"/>
        <s v="ristorante tavola d'Oro"/>
        <s v="FORMAT SRL"/>
        <s v="ECOROCERCHE SRL"/>
        <s v="SILMAR SPA"/>
        <s v="MEVIS SPA"/>
        <s v="EDITRICE ARTISTICA BASSANO"/>
        <s v="SOVECO SRL"/>
        <s v="CMB TELAI"/>
        <s v="EUROLAB"/>
        <s v="BAXI S.p.A."/>
        <s v="Fietta Dolciumi SpA"/>
        <s v="Hydor Srl"/>
        <s v="ABB SACE S.p.A."/>
        <s v="FABER MOBILI SPA"/>
        <s v="AMSTEL VIAGGI S.R.L."/>
        <s v="BUY AND FLY VIAGGI"/>
        <s v="TARGET POINT VIAGGI SAS"/>
        <s v="MATHOVA VIAGGI "/>
        <s v="Fondazione Cremona"/>
        <s v="Cooperativa sociale &quot;Crescinsieme&quot;"/>
        <s v="Nido Comunale - Bassano"/>
        <s v="AIM"/>
        <s v="AMBRA ELETTRONICA srl"/>
        <s v="ASIRobicon"/>
        <s v="Autec srl"/>
        <s v="AUXEL SRL"/>
        <s v="E.E.I. srl"/>
        <s v="E.C.S. CIRCUITI STAMPATI srl"/>
        <s v="HELIOS TECHOLOGY SRL"/>
        <s v="POWER SYSTEM"/>
        <s v="Rowan elettronica"/>
        <s v="T.D.E. MACNO SPA"/>
        <s v="TELEA ELECTRONIC ENGINERING"/>
        <s v="MAGAZZINI AMBROSI SAS"/>
        <s v="COMUNE DI VO' EUGANEO"/>
        <s v="STUDIO DR.GHIOTTO"/>
        <s v="TIPOGRAFIA MANDRUZZATO SNC"/>
        <s v="COMUNE DI NOVENTA VICENTINA"/>
        <s v="ITALFIDUCIARIA SRL"/>
        <s v="NATURELLO SRL"/>
        <s v="VITICOLTORI RIUNITI DEI COLLI EUGNEI"/>
        <s v="ITALFIDUCIARIA SRL FILIALE DI SOSSANO"/>
        <s v="UTK COMPONENTS  SNC"/>
        <s v="COMUNE DI COLOGNA VENETA"/>
        <s v="SUPERMERCATI TTB"/>
        <s v="AGRIEUGANEA SNC"/>
        <s v="BISSON SPA"/>
        <s v="ASS.COMMERCIO TURISMO SERVIZI PMI MAND.NOVENTA VIC"/>
        <s v="IMPRESA VERDE VICENZA SRL"/>
        <s v="COOPERATIVA L'ALBA"/>
        <s v="TEXINTERNATIONAL SRL ARREDO CASA"/>
        <s v="COMUNE DI NOVENTA -UFFICIO TRIBUTI"/>
        <s v="DECO SERVIZI SNC"/>
        <s v="COMUNE DI BARBARANO VICENTINO"/>
        <s v="CONFAGRICOLTURA CAAF VICENZA"/>
        <s v="CAAF CISL "/>
        <s v="COMUNE DI ALBETTONE"/>
        <s v="ASS.ARTIGIANI CONFARTIGIANATO FAIV "/>
        <s v="FARESIN AGRI DIVISION"/>
        <s v="FARESIN BUILDING DIVISION"/>
        <s v="MAINO INTERNATIONAL SPA"/>
        <s v="FAR SERVIZIO LAMIERE"/>
        <s v="MECCANICA BREGANZESE SRL"/>
        <s v="OMTM SRL"/>
        <s v="LANARO SRL"/>
        <s v="AUTOGEMELLI SPA"/>
        <s v="C.A.V.I. CARRARO SNC"/>
        <s v="CECCATO &amp; ZANNINI SRL"/>
        <s v="AUTOFFICINA FBL SAS DI FIORENTIN BRUNO &amp; C."/>
        <s v="BASSAN SERGIO"/>
        <s v="G. R. SNS DI RIGON PIETRO E FIGLI"/>
        <s v="Lain Francesco &amp; C."/>
        <s v="Berti spa"/>
        <s v="ZANINI SNC DI ZANINI LUCIANO E C."/>
        <s v="MANTURBO DE PRETTO ESCHER WYSS"/>
        <s v="OVER s.r.l."/>
        <s v="MP3 s.p.a."/>
        <s v="BORGO 21 s.p.a."/>
        <s v="DAL LAGO s.r.l."/>
        <s v="EMMEVIZETA s.a.s."/>
        <s v="EUROSICONF s.p.a."/>
        <s v="GAS s.p.a."/>
        <s v="INTIMO 2"/>
        <s v="JFOUR PARK s.p.a."/>
        <s v="NUOVA TAELA s.p.a."/>
        <s v="SAGESTER "/>
        <s v="SINV s.p.a."/>
        <s v="TESINA srl"/>
        <s v="ZANEBET srl"/>
        <s v="Associazione Artigiani Provincia Vicenza"/>
        <s v="FANCHIN FRANCESCO"/>
        <s v="S.P.A.VI. Srl"/>
        <s v="Artigianfidi Vicenza "/>
        <s v="Associazione Artigiani di Vicenza - Mandamento di Noventa Vicentina"/>
        <s v="FAIV - ASSOCIAZIONE ARTIGIANI VICENZA"/>
        <s v="ASILO NIDO &quot;FERROVIERI&quot; COMUNE DI VICENZA"/>
        <s v="ASILO NIDO &quot;PIARDA&quot; COMUNE DI VICENZA"/>
        <s v="ASILO NIDO &quot;SAN LAZZARO&quot; COMUNE DI VICENZA"/>
        <s v="IVAN TEAM di Pontarollo Ivan"/>
      </sharedItems>
    </cacheField>
    <cacheField name="DA">
      <sharedItems containsMixedTypes="0" count="5">
        <s v="C"/>
        <s v="B"/>
        <s v="A"/>
        <s v="D"/>
        <s v=""/>
      </sharedItems>
    </cacheField>
    <cacheField name="MR">
      <sharedItems containsMixedTypes="0" count="7">
        <s v="E"/>
        <s v="C"/>
        <s v="F"/>
        <s v="B"/>
        <s v="A"/>
        <s v="D"/>
        <s v=""/>
      </sharedItems>
    </cacheField>
    <cacheField name="Sex">
      <sharedItems containsMixedTypes="0" count="3">
        <s v="M"/>
        <s v="F"/>
        <s v=""/>
      </sharedItems>
    </cacheField>
    <cacheField name="Et?">
      <sharedItems containsMixedTypes="0" count="4">
        <s v="B"/>
        <s v="A"/>
        <s v="C"/>
        <s v=""/>
      </sharedItems>
    </cacheField>
    <cacheField name="ARP">
      <sharedItems containsMixedTypes="0" count="4">
        <s v="C"/>
        <s v="D"/>
        <s v="B"/>
        <s v="A"/>
      </sharedItems>
    </cacheField>
    <cacheField name="AS">
      <sharedItems containsMixedTypes="0" count="5">
        <s v="A"/>
        <s v="B"/>
        <s v="D"/>
        <s v="C"/>
        <s v=""/>
      </sharedItems>
    </cacheField>
    <cacheField name="EP">
      <sharedItems containsMixedTypes="0" count="3">
        <s v="B"/>
        <s v="A"/>
        <s v=""/>
      </sharedItems>
    </cacheField>
    <cacheField name="EAS">
      <sharedItems containsMixedTypes="0" count="4">
        <s v=""/>
        <s v="C"/>
        <s v="B"/>
        <s v="A"/>
      </sharedItems>
    </cacheField>
    <cacheField name="AN">
      <sharedItems containsMixedTypes="0" count="3">
        <s v="A"/>
        <s v="B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4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5:B465" firstHeaderRow="2" firstDataRow="2" firstDataCol="1"/>
  <pivotFields count="13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59">
        <item x="77"/>
        <item x="78"/>
        <item x="200"/>
        <item x="56"/>
        <item x="113"/>
        <item x="103"/>
        <item x="106"/>
        <item x="371"/>
        <item x="25"/>
        <item x="97"/>
        <item x="145"/>
        <item x="23"/>
        <item x="308"/>
        <item x="146"/>
        <item x="404"/>
        <item x="380"/>
        <item x="21"/>
        <item x="154"/>
        <item x="381"/>
        <item x="373"/>
        <item x="73"/>
        <item x="277"/>
        <item x="280"/>
        <item x="197"/>
        <item x="305"/>
        <item x="167"/>
        <item x="166"/>
        <item x="241"/>
        <item x="451"/>
        <item x="48"/>
        <item x="64"/>
        <item x="49"/>
        <item x="454"/>
        <item x="455"/>
        <item x="456"/>
        <item x="382"/>
        <item x="416"/>
        <item x="406"/>
        <item x="50"/>
        <item x="452"/>
        <item x="448"/>
        <item x="47"/>
        <item x="230"/>
        <item x="298"/>
        <item x="311"/>
        <item x="383"/>
        <item x="427"/>
        <item x="424"/>
        <item x="229"/>
        <item x="384"/>
        <item x="82"/>
        <item x="271"/>
        <item x="310"/>
        <item x="66"/>
        <item x="74"/>
        <item x="428"/>
        <item x="368"/>
        <item x="165"/>
        <item x="61"/>
        <item x="431"/>
        <item x="152"/>
        <item x="76"/>
        <item x="330"/>
        <item x="192"/>
        <item x="115"/>
        <item x="405"/>
        <item x="111"/>
        <item x="436"/>
        <item x="327"/>
        <item x="118"/>
        <item x="193"/>
        <item x="183"/>
        <item x="374"/>
        <item x="89"/>
        <item x="425"/>
        <item x="159"/>
        <item x="414"/>
        <item x="96"/>
        <item x="62"/>
        <item x="353"/>
        <item x="41"/>
        <item x="122"/>
        <item x="126"/>
        <item x="87"/>
        <item x="320"/>
        <item x="26"/>
        <item x="0"/>
        <item x="101"/>
        <item x="151"/>
        <item x="426"/>
        <item x="8"/>
        <item x="295"/>
        <item x="268"/>
        <item x="307"/>
        <item x="294"/>
        <item x="10"/>
        <item x="38"/>
        <item x="267"/>
        <item x="242"/>
        <item x="65"/>
        <item x="243"/>
        <item x="366"/>
        <item x="51"/>
        <item x="52"/>
        <item x="415"/>
        <item x="94"/>
        <item x="412"/>
        <item x="12"/>
        <item x="71"/>
        <item x="231"/>
        <item x="306"/>
        <item x="402"/>
        <item x="237"/>
        <item x="236"/>
        <item x="239"/>
        <item x="410"/>
        <item x="396"/>
        <item x="67"/>
        <item x="244"/>
        <item x="289"/>
        <item x="269"/>
        <item x="293"/>
        <item x="291"/>
        <item x="292"/>
        <item x="393"/>
        <item x="413"/>
        <item x="226"/>
        <item x="225"/>
        <item x="227"/>
        <item x="228"/>
        <item x="240"/>
        <item x="53"/>
        <item x="63"/>
        <item x="11"/>
        <item x="408"/>
        <item x="378"/>
        <item x="9"/>
        <item x="108"/>
        <item x="263"/>
        <item x="180"/>
        <item x="54"/>
        <item x="201"/>
        <item x="312"/>
        <item x="318"/>
        <item x="437"/>
        <item x="411"/>
        <item x="81"/>
        <item x="107"/>
        <item x="68"/>
        <item x="213"/>
        <item x="386"/>
        <item x="385"/>
        <item x="102"/>
        <item x="361"/>
        <item x="124"/>
        <item x="186"/>
        <item x="169"/>
        <item x="364"/>
        <item x="112"/>
        <item x="184"/>
        <item x="27"/>
        <item x="220"/>
        <item x="116"/>
        <item x="222"/>
        <item x="221"/>
        <item x="438"/>
        <item x="24"/>
        <item x="28"/>
        <item x="29"/>
        <item x="83"/>
        <item x="331"/>
        <item x="30"/>
        <item x="36"/>
        <item x="114"/>
        <item x="147"/>
        <item x="367"/>
        <item x="304"/>
        <item x="301"/>
        <item x="439"/>
        <item x="372"/>
        <item x="453"/>
        <item x="449"/>
        <item x="420"/>
        <item x="417"/>
        <item x="418"/>
        <item x="332"/>
        <item x="316"/>
        <item x="117"/>
        <item x="369"/>
        <item x="329"/>
        <item x="217"/>
        <item x="377"/>
        <item x="360"/>
        <item x="40"/>
        <item x="429"/>
        <item x="121"/>
        <item x="245"/>
        <item x="440"/>
        <item x="179"/>
        <item x="288"/>
        <item x="214"/>
        <item x="284"/>
        <item x="246"/>
        <item x="173"/>
        <item x="177"/>
        <item x="148"/>
        <item x="309"/>
        <item x="350"/>
        <item x="247"/>
        <item x="191"/>
        <item x="187"/>
        <item x="164"/>
        <item x="31"/>
        <item x="387"/>
        <item x="142"/>
        <item x="343"/>
        <item x="131"/>
        <item x="158"/>
        <item x="128"/>
        <item x="133"/>
        <item x="157"/>
        <item x="137"/>
        <item x="347"/>
        <item x="160"/>
        <item x="141"/>
        <item x="349"/>
        <item x="136"/>
        <item x="138"/>
        <item x="352"/>
        <item x="143"/>
        <item x="140"/>
        <item x="323"/>
        <item x="129"/>
        <item x="153"/>
        <item x="130"/>
        <item x="139"/>
        <item x="351"/>
        <item x="161"/>
        <item x="218"/>
        <item x="325"/>
        <item x="358"/>
        <item x="134"/>
        <item x="155"/>
        <item x="162"/>
        <item x="314"/>
        <item x="156"/>
        <item x="370"/>
        <item x="32"/>
        <item x="88"/>
        <item x="266"/>
        <item x="176"/>
        <item x="150"/>
        <item x="37"/>
        <item x="149"/>
        <item x="248"/>
        <item x="125"/>
        <item x="407"/>
        <item x="14"/>
        <item x="189"/>
        <item x="202"/>
        <item x="216"/>
        <item x="13"/>
        <item x="441"/>
        <item x="39"/>
        <item x="42"/>
        <item x="45"/>
        <item x="43"/>
        <item x="397"/>
        <item x="400"/>
        <item x="317"/>
        <item x="457"/>
        <item x="442"/>
        <item x="210"/>
        <item x="297"/>
        <item x="204"/>
        <item x="224"/>
        <item x="430"/>
        <item x="423"/>
        <item x="296"/>
        <item x="79"/>
        <item x="127"/>
        <item x="90"/>
        <item x="392"/>
        <item x="249"/>
        <item x="419"/>
        <item x="33"/>
        <item x="433"/>
        <item x="250"/>
        <item x="215"/>
        <item x="376"/>
        <item x="334"/>
        <item x="421"/>
        <item x="195"/>
        <item x="188"/>
        <item x="335"/>
        <item x="336"/>
        <item x="363"/>
        <item x="337"/>
        <item x="178"/>
        <item x="206"/>
        <item x="69"/>
        <item x="435"/>
        <item x="203"/>
        <item x="270"/>
        <item x="199"/>
        <item x="398"/>
        <item x="22"/>
        <item x="209"/>
        <item x="379"/>
        <item x="338"/>
        <item x="443"/>
        <item x="168"/>
        <item x="333"/>
        <item x="182"/>
        <item x="422"/>
        <item x="315"/>
        <item x="434"/>
        <item x="181"/>
        <item x="212"/>
        <item x="132"/>
        <item x="355"/>
        <item x="302"/>
        <item x="339"/>
        <item x="324"/>
        <item x="340"/>
        <item x="57"/>
        <item x="322"/>
        <item x="34"/>
        <item x="84"/>
        <item x="388"/>
        <item x="35"/>
        <item x="2"/>
        <item x="163"/>
        <item x="19"/>
        <item x="321"/>
        <item x="319"/>
        <item x="341"/>
        <item x="123"/>
        <item x="171"/>
        <item x="356"/>
        <item x="344"/>
        <item x="345"/>
        <item x="348"/>
        <item x="354"/>
        <item x="359"/>
        <item x="278"/>
        <item x="92"/>
        <item x="95"/>
        <item x="342"/>
        <item x="389"/>
        <item x="110"/>
        <item x="105"/>
        <item x="450"/>
        <item x="444"/>
        <item x="251"/>
        <item x="46"/>
        <item x="70"/>
        <item x="190"/>
        <item x="3"/>
        <item x="4"/>
        <item x="58"/>
        <item x="196"/>
        <item x="362"/>
        <item x="252"/>
        <item x="262"/>
        <item x="445"/>
        <item x="86"/>
        <item x="44"/>
        <item x="313"/>
        <item x="290"/>
        <item x="365"/>
        <item x="264"/>
        <item x="207"/>
        <item x="205"/>
        <item x="274"/>
        <item x="253"/>
        <item x="17"/>
        <item x="258"/>
        <item x="235"/>
        <item x="254"/>
        <item x="233"/>
        <item x="285"/>
        <item x="59"/>
        <item x="18"/>
        <item x="286"/>
        <item x="16"/>
        <item x="234"/>
        <item x="261"/>
        <item x="276"/>
        <item x="238"/>
        <item x="55"/>
        <item x="394"/>
        <item x="72"/>
        <item x="15"/>
        <item x="326"/>
        <item x="93"/>
        <item x="232"/>
        <item x="275"/>
        <item x="260"/>
        <item x="281"/>
        <item x="287"/>
        <item x="283"/>
        <item x="272"/>
        <item x="273"/>
        <item x="282"/>
        <item x="259"/>
        <item x="257"/>
        <item x="403"/>
        <item x="194"/>
        <item x="390"/>
        <item x="375"/>
        <item x="299"/>
        <item x="391"/>
        <item x="80"/>
        <item x="172"/>
        <item x="446"/>
        <item x="135"/>
        <item x="409"/>
        <item x="144"/>
        <item x="395"/>
        <item x="211"/>
        <item x="208"/>
        <item x="346"/>
        <item x="357"/>
        <item x="255"/>
        <item x="256"/>
        <item x="91"/>
        <item x="119"/>
        <item x="75"/>
        <item x="100"/>
        <item x="6"/>
        <item x="7"/>
        <item x="5"/>
        <item x="170"/>
        <item x="85"/>
        <item x="99"/>
        <item x="303"/>
        <item x="20"/>
        <item x="60"/>
        <item x="401"/>
        <item x="198"/>
        <item x="265"/>
        <item x="174"/>
        <item x="300"/>
        <item x="98"/>
        <item x="120"/>
        <item x="219"/>
        <item x="185"/>
        <item x="399"/>
        <item x="104"/>
        <item x="175"/>
        <item x="223"/>
        <item x="1"/>
        <item x="447"/>
        <item x="432"/>
        <item x="109"/>
        <item x="328"/>
        <item x="27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 t="grand">
      <x/>
    </i>
  </rowItems>
  <colItems count="1">
    <i/>
  </colItems>
  <dataFields count="1">
    <dataField name="Conteggio di A1 - Nome aziend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9"/>
  <sheetViews>
    <sheetView zoomScale="75" zoomScaleNormal="75" workbookViewId="0" topLeftCell="A67">
      <selection activeCell="M6" sqref="M6"/>
    </sheetView>
  </sheetViews>
  <sheetFormatPr defaultColWidth="9.140625" defaultRowHeight="12.75"/>
  <cols>
    <col min="1" max="2" width="6.28125" style="0" customWidth="1"/>
    <col min="3" max="3" width="7.8515625" style="0" customWidth="1"/>
    <col min="4" max="10" width="6.7109375" style="0" customWidth="1"/>
    <col min="16" max="17" width="5.8515625" style="0" customWidth="1"/>
    <col min="19" max="25" width="6.7109375" style="0" customWidth="1"/>
  </cols>
  <sheetData>
    <row r="1" spans="1:53" ht="15.75">
      <c r="A1" s="21" t="s">
        <v>554</v>
      </c>
      <c r="C1" s="2" t="s">
        <v>701</v>
      </c>
      <c r="D1" s="13"/>
      <c r="E1" s="13"/>
      <c r="F1" s="13"/>
      <c r="G1" s="13"/>
      <c r="H1" s="13"/>
      <c r="P1" s="2" t="s">
        <v>548</v>
      </c>
      <c r="AE1" s="2" t="s">
        <v>550</v>
      </c>
      <c r="AT1" s="2" t="s">
        <v>552</v>
      </c>
      <c r="AW1" s="13"/>
      <c r="AX1" s="13"/>
      <c r="AY1" s="13"/>
      <c r="AZ1" s="13"/>
      <c r="BA1" s="13"/>
    </row>
    <row r="2" spans="4:53" ht="12.75">
      <c r="D2" s="13"/>
      <c r="E2" s="13"/>
      <c r="F2" s="13"/>
      <c r="G2" s="13"/>
      <c r="H2" s="13"/>
      <c r="AW2" s="13"/>
      <c r="AX2" s="13"/>
      <c r="AY2" s="13"/>
      <c r="AZ2" s="13"/>
      <c r="BA2" s="13"/>
    </row>
    <row r="3" spans="4:53" ht="12.75">
      <c r="D3" s="13"/>
      <c r="E3" s="13"/>
      <c r="F3" s="13"/>
      <c r="G3" s="13"/>
      <c r="H3" s="13"/>
      <c r="AW3" s="13"/>
      <c r="AX3" s="13"/>
      <c r="AY3" s="13"/>
      <c r="AZ3" s="13"/>
      <c r="BA3" s="13"/>
    </row>
    <row r="4" spans="1:53" ht="12.75">
      <c r="A4">
        <v>1</v>
      </c>
      <c r="D4" s="13"/>
      <c r="E4" s="13"/>
      <c r="F4" s="13"/>
      <c r="G4" s="13"/>
      <c r="H4" s="13"/>
      <c r="P4">
        <v>2</v>
      </c>
      <c r="AE4">
        <v>3</v>
      </c>
      <c r="AT4">
        <v>4</v>
      </c>
      <c r="AW4" s="13"/>
      <c r="AX4" s="13"/>
      <c r="AY4" s="13"/>
      <c r="AZ4" s="13"/>
      <c r="BA4" s="13"/>
    </row>
    <row r="5" spans="1:55" ht="12.75">
      <c r="A5" s="2" t="s">
        <v>607</v>
      </c>
      <c r="B5" s="2" t="s">
        <v>535</v>
      </c>
      <c r="C5" s="2" t="s">
        <v>536</v>
      </c>
      <c r="D5" s="13" t="s">
        <v>537</v>
      </c>
      <c r="E5" s="13" t="s">
        <v>538</v>
      </c>
      <c r="F5" s="13" t="s">
        <v>539</v>
      </c>
      <c r="G5" s="13" t="s">
        <v>540</v>
      </c>
      <c r="H5" s="13" t="s">
        <v>541</v>
      </c>
      <c r="I5" s="13" t="s">
        <v>542</v>
      </c>
      <c r="J5" s="13" t="s">
        <v>543</v>
      </c>
      <c r="M5" s="13" t="s">
        <v>545</v>
      </c>
      <c r="P5" t="s">
        <v>546</v>
      </c>
      <c r="Q5" t="s">
        <v>535</v>
      </c>
      <c r="R5" t="s">
        <v>547</v>
      </c>
      <c r="S5" s="13" t="s">
        <v>537</v>
      </c>
      <c r="T5" s="13" t="s">
        <v>538</v>
      </c>
      <c r="U5" s="13" t="s">
        <v>539</v>
      </c>
      <c r="V5" s="13" t="s">
        <v>540</v>
      </c>
      <c r="W5" s="13" t="s">
        <v>541</v>
      </c>
      <c r="X5" s="13" t="s">
        <v>542</v>
      </c>
      <c r="Y5" s="13" t="s">
        <v>543</v>
      </c>
      <c r="AE5" t="s">
        <v>605</v>
      </c>
      <c r="AF5" t="s">
        <v>535</v>
      </c>
      <c r="AG5" t="s">
        <v>551</v>
      </c>
      <c r="AH5" s="13" t="s">
        <v>537</v>
      </c>
      <c r="AI5" s="13" t="s">
        <v>538</v>
      </c>
      <c r="AJ5" s="13" t="s">
        <v>539</v>
      </c>
      <c r="AK5" s="13" t="s">
        <v>540</v>
      </c>
      <c r="AL5" s="13" t="s">
        <v>541</v>
      </c>
      <c r="AM5" s="13" t="s">
        <v>542</v>
      </c>
      <c r="AN5" s="13" t="s">
        <v>543</v>
      </c>
      <c r="AT5" s="2" t="s">
        <v>606</v>
      </c>
      <c r="AU5" s="2" t="s">
        <v>535</v>
      </c>
      <c r="AV5" s="2" t="s">
        <v>553</v>
      </c>
      <c r="AW5" s="13" t="s">
        <v>537</v>
      </c>
      <c r="AX5" s="13" t="s">
        <v>538</v>
      </c>
      <c r="AY5" s="13" t="s">
        <v>539</v>
      </c>
      <c r="AZ5" s="13" t="s">
        <v>540</v>
      </c>
      <c r="BA5" s="13" t="s">
        <v>541</v>
      </c>
      <c r="BB5" s="13" t="s">
        <v>542</v>
      </c>
      <c r="BC5" s="13" t="s">
        <v>543</v>
      </c>
    </row>
    <row r="6" spans="1:13" ht="12.75">
      <c r="A6" t="s">
        <v>556</v>
      </c>
      <c r="B6" t="s">
        <v>504</v>
      </c>
      <c r="C6" t="s">
        <v>343</v>
      </c>
      <c r="D6" s="15">
        <v>0</v>
      </c>
      <c r="E6" s="15">
        <v>2</v>
      </c>
      <c r="F6" s="15">
        <v>0</v>
      </c>
      <c r="G6" s="15">
        <v>2</v>
      </c>
      <c r="H6" s="15">
        <v>10</v>
      </c>
      <c r="I6" s="15">
        <v>16</v>
      </c>
      <c r="J6" s="19">
        <v>94.1</v>
      </c>
      <c r="K6" s="13" t="s">
        <v>607</v>
      </c>
      <c r="L6" s="14" t="s">
        <v>556</v>
      </c>
      <c r="M6" s="14">
        <v>17</v>
      </c>
    </row>
    <row r="7" spans="1:13" ht="12.75">
      <c r="A7" t="s">
        <v>556</v>
      </c>
      <c r="B7" t="s">
        <v>505</v>
      </c>
      <c r="C7" t="s">
        <v>344</v>
      </c>
      <c r="D7" s="15">
        <v>0</v>
      </c>
      <c r="E7" s="15">
        <v>2</v>
      </c>
      <c r="F7" s="15">
        <v>1</v>
      </c>
      <c r="G7" s="15">
        <v>2</v>
      </c>
      <c r="H7" s="15">
        <v>8</v>
      </c>
      <c r="I7" s="15">
        <v>16</v>
      </c>
      <c r="J7" s="19">
        <v>94.1</v>
      </c>
      <c r="K7" s="13" t="s">
        <v>607</v>
      </c>
      <c r="L7" s="14" t="s">
        <v>557</v>
      </c>
      <c r="M7" s="14">
        <v>74</v>
      </c>
    </row>
    <row r="8" spans="1:13" ht="12.75">
      <c r="A8" t="s">
        <v>556</v>
      </c>
      <c r="B8" t="s">
        <v>506</v>
      </c>
      <c r="C8" t="s">
        <v>345</v>
      </c>
      <c r="D8" s="15">
        <v>0</v>
      </c>
      <c r="E8" s="15">
        <v>2</v>
      </c>
      <c r="F8" s="15">
        <v>1</v>
      </c>
      <c r="G8" s="15">
        <v>7</v>
      </c>
      <c r="H8" s="15">
        <v>7</v>
      </c>
      <c r="I8" s="15">
        <v>16</v>
      </c>
      <c r="J8" s="19">
        <v>94.1</v>
      </c>
      <c r="K8" s="13" t="s">
        <v>607</v>
      </c>
      <c r="L8" s="14" t="s">
        <v>558</v>
      </c>
      <c r="M8" s="14">
        <v>63</v>
      </c>
    </row>
    <row r="9" spans="1:13" ht="12.75">
      <c r="A9" t="s">
        <v>556</v>
      </c>
      <c r="B9" t="s">
        <v>507</v>
      </c>
      <c r="C9" t="s">
        <v>346</v>
      </c>
      <c r="D9" s="15">
        <v>1</v>
      </c>
      <c r="E9" s="15">
        <v>2</v>
      </c>
      <c r="F9" s="15">
        <v>1</v>
      </c>
      <c r="G9" s="15">
        <v>1</v>
      </c>
      <c r="H9" s="15">
        <v>6</v>
      </c>
      <c r="I9" s="15">
        <v>16</v>
      </c>
      <c r="J9" s="19">
        <v>94.1</v>
      </c>
      <c r="K9" s="13" t="s">
        <v>607</v>
      </c>
      <c r="L9" s="14" t="s">
        <v>559</v>
      </c>
      <c r="M9" s="14">
        <v>73</v>
      </c>
    </row>
    <row r="10" spans="1:43" ht="12.75">
      <c r="A10" t="s">
        <v>556</v>
      </c>
      <c r="B10" t="s">
        <v>508</v>
      </c>
      <c r="C10" t="s">
        <v>347</v>
      </c>
      <c r="D10" s="15">
        <v>0</v>
      </c>
      <c r="E10" s="15">
        <v>1</v>
      </c>
      <c r="F10" s="15">
        <v>0</v>
      </c>
      <c r="G10" s="15">
        <v>1</v>
      </c>
      <c r="H10" s="15">
        <v>2</v>
      </c>
      <c r="I10" s="15">
        <v>4</v>
      </c>
      <c r="J10" s="19">
        <v>23.5</v>
      </c>
      <c r="K10" s="13" t="s">
        <v>607</v>
      </c>
      <c r="L10" s="14" t="s">
        <v>560</v>
      </c>
      <c r="M10" s="14">
        <v>52</v>
      </c>
      <c r="AA10" s="14"/>
      <c r="AB10" s="14"/>
      <c r="AP10" s="14"/>
      <c r="AQ10" s="14"/>
    </row>
    <row r="11" spans="1:43" ht="12.75">
      <c r="A11" t="s">
        <v>556</v>
      </c>
      <c r="B11" t="s">
        <v>509</v>
      </c>
      <c r="C11" t="s">
        <v>348</v>
      </c>
      <c r="D11" s="15">
        <v>0</v>
      </c>
      <c r="E11" s="15">
        <v>1</v>
      </c>
      <c r="F11" s="15">
        <v>0</v>
      </c>
      <c r="G11" s="15">
        <v>15</v>
      </c>
      <c r="H11" s="15">
        <v>0</v>
      </c>
      <c r="I11" s="15">
        <v>17</v>
      </c>
      <c r="J11" s="19">
        <v>100</v>
      </c>
      <c r="K11" s="13" t="s">
        <v>607</v>
      </c>
      <c r="L11" s="14" t="s">
        <v>561</v>
      </c>
      <c r="M11" s="14">
        <v>109</v>
      </c>
      <c r="AA11" s="14"/>
      <c r="AB11" s="14"/>
      <c r="AP11" s="14"/>
      <c r="AQ11" s="14"/>
    </row>
    <row r="12" spans="1:58" ht="12.75">
      <c r="A12" t="s">
        <v>556</v>
      </c>
      <c r="B12" t="s">
        <v>510</v>
      </c>
      <c r="C12" t="s">
        <v>349</v>
      </c>
      <c r="D12" s="15">
        <v>0</v>
      </c>
      <c r="E12" s="15">
        <v>0</v>
      </c>
      <c r="F12" s="15">
        <v>0</v>
      </c>
      <c r="G12" s="15">
        <v>17</v>
      </c>
      <c r="H12" s="15">
        <v>0</v>
      </c>
      <c r="I12" s="15">
        <v>17</v>
      </c>
      <c r="J12" s="19">
        <v>100</v>
      </c>
      <c r="K12" s="13" t="s">
        <v>607</v>
      </c>
      <c r="L12" s="14" t="s">
        <v>562</v>
      </c>
      <c r="M12" s="14">
        <v>108</v>
      </c>
      <c r="AA12" s="14"/>
      <c r="AB12" s="14"/>
      <c r="AP12" s="14"/>
      <c r="AQ12" s="14"/>
      <c r="BE12" s="14"/>
      <c r="BF12" s="14"/>
    </row>
    <row r="13" spans="1:58" ht="12.75">
      <c r="A13" t="s">
        <v>557</v>
      </c>
      <c r="B13" t="s">
        <v>504</v>
      </c>
      <c r="C13" t="s">
        <v>350</v>
      </c>
      <c r="D13" s="16">
        <v>18</v>
      </c>
      <c r="E13" s="16">
        <v>10</v>
      </c>
      <c r="F13" s="16">
        <v>7</v>
      </c>
      <c r="G13" s="16">
        <v>18</v>
      </c>
      <c r="H13" s="16">
        <v>1</v>
      </c>
      <c r="I13" s="16">
        <v>42</v>
      </c>
      <c r="J13" s="18">
        <v>56.8</v>
      </c>
      <c r="K13" s="13" t="s">
        <v>607</v>
      </c>
      <c r="L13" s="14" t="s">
        <v>563</v>
      </c>
      <c r="M13" s="14">
        <v>496</v>
      </c>
      <c r="AA13" s="14" t="s">
        <v>549</v>
      </c>
      <c r="AB13" s="14">
        <v>0</v>
      </c>
      <c r="AP13" s="14" t="s">
        <v>549</v>
      </c>
      <c r="AQ13" s="14">
        <v>0</v>
      </c>
      <c r="BE13" s="14" t="s">
        <v>544</v>
      </c>
      <c r="BF13" s="14">
        <v>0</v>
      </c>
    </row>
    <row r="14" spans="1:13" ht="12.75">
      <c r="A14" t="s">
        <v>557</v>
      </c>
      <c r="B14" t="s">
        <v>505</v>
      </c>
      <c r="C14" t="s">
        <v>351</v>
      </c>
      <c r="D14" s="16">
        <v>22</v>
      </c>
      <c r="E14" s="16">
        <v>12</v>
      </c>
      <c r="F14" s="16">
        <v>12</v>
      </c>
      <c r="G14" s="16">
        <v>20</v>
      </c>
      <c r="H14" s="16">
        <v>2</v>
      </c>
      <c r="I14" s="16">
        <v>56</v>
      </c>
      <c r="J14" s="18">
        <v>75.7</v>
      </c>
      <c r="K14" s="13" t="s">
        <v>546</v>
      </c>
      <c r="L14" s="14" t="s">
        <v>564</v>
      </c>
      <c r="M14" s="14">
        <v>161</v>
      </c>
    </row>
    <row r="15" spans="1:13" ht="12.75">
      <c r="A15" t="s">
        <v>557</v>
      </c>
      <c r="B15" t="s">
        <v>506</v>
      </c>
      <c r="C15" t="s">
        <v>352</v>
      </c>
      <c r="D15" s="16">
        <v>24</v>
      </c>
      <c r="E15" s="16">
        <v>7</v>
      </c>
      <c r="F15" s="16">
        <v>13</v>
      </c>
      <c r="G15" s="16">
        <v>20</v>
      </c>
      <c r="H15" s="16">
        <v>1</v>
      </c>
      <c r="I15" s="16">
        <v>56</v>
      </c>
      <c r="J15" s="18">
        <v>75.7</v>
      </c>
      <c r="K15" s="13" t="s">
        <v>546</v>
      </c>
      <c r="L15" s="14" t="s">
        <v>565</v>
      </c>
      <c r="M15" s="14">
        <v>16</v>
      </c>
    </row>
    <row r="16" spans="1:13" ht="12.75">
      <c r="A16" t="s">
        <v>557</v>
      </c>
      <c r="B16" t="s">
        <v>507</v>
      </c>
      <c r="C16" t="s">
        <v>353</v>
      </c>
      <c r="D16" s="16">
        <v>26</v>
      </c>
      <c r="E16" s="16">
        <v>2</v>
      </c>
      <c r="F16" s="16">
        <v>18</v>
      </c>
      <c r="G16" s="16">
        <v>22</v>
      </c>
      <c r="H16" s="16">
        <v>1</v>
      </c>
      <c r="I16" s="16">
        <v>68</v>
      </c>
      <c r="J16" s="18">
        <v>91.9</v>
      </c>
      <c r="K16" s="13" t="s">
        <v>546</v>
      </c>
      <c r="L16" s="14" t="s">
        <v>566</v>
      </c>
      <c r="M16" s="14">
        <v>220</v>
      </c>
    </row>
    <row r="17" spans="1:13" ht="12.75">
      <c r="A17" t="s">
        <v>557</v>
      </c>
      <c r="B17" t="s">
        <v>508</v>
      </c>
      <c r="C17" t="s">
        <v>354</v>
      </c>
      <c r="D17" s="16">
        <v>14</v>
      </c>
      <c r="E17" s="16">
        <v>3</v>
      </c>
      <c r="F17" s="16">
        <v>7</v>
      </c>
      <c r="G17" s="16">
        <v>24</v>
      </c>
      <c r="H17" s="16">
        <v>2</v>
      </c>
      <c r="I17" s="16">
        <v>45</v>
      </c>
      <c r="J17" s="18">
        <v>60.8</v>
      </c>
      <c r="K17" s="13" t="s">
        <v>546</v>
      </c>
      <c r="L17" s="14" t="s">
        <v>567</v>
      </c>
      <c r="M17" s="14">
        <v>99</v>
      </c>
    </row>
    <row r="18" spans="1:13" ht="12.75">
      <c r="A18" t="s">
        <v>557</v>
      </c>
      <c r="B18" t="s">
        <v>509</v>
      </c>
      <c r="C18" t="s">
        <v>355</v>
      </c>
      <c r="D18" s="16">
        <v>18</v>
      </c>
      <c r="E18" s="16">
        <v>4</v>
      </c>
      <c r="F18" s="16">
        <v>11</v>
      </c>
      <c r="G18" s="16">
        <v>40</v>
      </c>
      <c r="H18" s="16">
        <v>2</v>
      </c>
      <c r="I18" s="16">
        <v>66</v>
      </c>
      <c r="J18" s="18">
        <v>89.2</v>
      </c>
      <c r="K18" s="13" t="s">
        <v>605</v>
      </c>
      <c r="L18" s="14" t="s">
        <v>568</v>
      </c>
      <c r="M18" s="14">
        <v>169</v>
      </c>
    </row>
    <row r="19" spans="1:13" ht="12.75">
      <c r="A19" t="s">
        <v>557</v>
      </c>
      <c r="B19" t="s">
        <v>510</v>
      </c>
      <c r="C19" t="s">
        <v>356</v>
      </c>
      <c r="D19" s="16">
        <v>10</v>
      </c>
      <c r="E19" s="16">
        <v>6</v>
      </c>
      <c r="F19" s="16">
        <v>7</v>
      </c>
      <c r="G19" s="16">
        <v>33</v>
      </c>
      <c r="H19" s="16">
        <v>3</v>
      </c>
      <c r="I19" s="16">
        <v>52</v>
      </c>
      <c r="J19" s="18">
        <v>70.3</v>
      </c>
      <c r="K19" s="13" t="s">
        <v>605</v>
      </c>
      <c r="L19" s="14" t="s">
        <v>569</v>
      </c>
      <c r="M19" s="14">
        <v>177</v>
      </c>
    </row>
    <row r="20" spans="1:13" ht="12.75">
      <c r="A20" t="s">
        <v>558</v>
      </c>
      <c r="B20" t="s">
        <v>504</v>
      </c>
      <c r="C20" t="s">
        <v>357</v>
      </c>
      <c r="D20" s="15">
        <v>12</v>
      </c>
      <c r="E20" s="15">
        <v>6</v>
      </c>
      <c r="F20" s="15">
        <v>1</v>
      </c>
      <c r="G20" s="15">
        <v>6</v>
      </c>
      <c r="H20" s="15">
        <v>1</v>
      </c>
      <c r="I20" s="15">
        <v>21</v>
      </c>
      <c r="J20" s="19">
        <v>33.3</v>
      </c>
      <c r="K20" s="13" t="s">
        <v>605</v>
      </c>
      <c r="L20" s="14" t="s">
        <v>570</v>
      </c>
      <c r="M20" s="14">
        <v>95</v>
      </c>
    </row>
    <row r="21" spans="1:13" ht="12.75">
      <c r="A21" t="s">
        <v>558</v>
      </c>
      <c r="B21" t="s">
        <v>505</v>
      </c>
      <c r="C21" t="s">
        <v>358</v>
      </c>
      <c r="D21" s="15">
        <v>16</v>
      </c>
      <c r="E21" s="15">
        <v>7</v>
      </c>
      <c r="F21" s="15">
        <v>2</v>
      </c>
      <c r="G21" s="15">
        <v>6</v>
      </c>
      <c r="H21" s="15">
        <v>1</v>
      </c>
      <c r="I21" s="15">
        <v>29</v>
      </c>
      <c r="J21" s="19">
        <v>46</v>
      </c>
      <c r="K21" s="13" t="s">
        <v>605</v>
      </c>
      <c r="L21" s="14" t="s">
        <v>571</v>
      </c>
      <c r="M21" s="14">
        <v>49</v>
      </c>
    </row>
    <row r="22" spans="1:13" ht="12.75">
      <c r="A22" t="s">
        <v>558</v>
      </c>
      <c r="B22" t="s">
        <v>506</v>
      </c>
      <c r="C22" t="s">
        <v>359</v>
      </c>
      <c r="D22" s="15">
        <v>21</v>
      </c>
      <c r="E22" s="15">
        <v>4</v>
      </c>
      <c r="F22" s="15">
        <v>3</v>
      </c>
      <c r="G22" s="15">
        <v>9</v>
      </c>
      <c r="H22" s="15">
        <v>0</v>
      </c>
      <c r="I22" s="15">
        <v>41</v>
      </c>
      <c r="J22" s="19">
        <v>65.1</v>
      </c>
      <c r="K22" s="13" t="s">
        <v>606</v>
      </c>
      <c r="L22" s="14" t="s">
        <v>572</v>
      </c>
      <c r="M22" s="14">
        <v>4</v>
      </c>
    </row>
    <row r="23" spans="1:13" ht="12.75">
      <c r="A23" t="s">
        <v>558</v>
      </c>
      <c r="B23" t="s">
        <v>507</v>
      </c>
      <c r="C23" t="s">
        <v>360</v>
      </c>
      <c r="D23" s="15">
        <v>36</v>
      </c>
      <c r="E23" s="15">
        <v>20</v>
      </c>
      <c r="F23" s="15">
        <v>7</v>
      </c>
      <c r="G23" s="15">
        <v>6</v>
      </c>
      <c r="H23" s="15">
        <v>3</v>
      </c>
      <c r="I23" s="15">
        <v>60</v>
      </c>
      <c r="J23" s="19">
        <v>95.2</v>
      </c>
      <c r="K23" s="13" t="s">
        <v>606</v>
      </c>
      <c r="L23" s="14" t="s">
        <v>573</v>
      </c>
      <c r="M23" s="14">
        <v>63</v>
      </c>
    </row>
    <row r="24" spans="1:13" ht="12.75">
      <c r="A24" t="s">
        <v>558</v>
      </c>
      <c r="B24" t="s">
        <v>508</v>
      </c>
      <c r="C24" t="s">
        <v>361</v>
      </c>
      <c r="D24" s="15">
        <v>4</v>
      </c>
      <c r="E24" s="15">
        <v>1</v>
      </c>
      <c r="F24" s="15">
        <v>0</v>
      </c>
      <c r="G24" s="15">
        <v>7</v>
      </c>
      <c r="H24" s="15">
        <v>0</v>
      </c>
      <c r="I24" s="15">
        <v>18</v>
      </c>
      <c r="J24" s="19">
        <v>28.6</v>
      </c>
      <c r="K24" s="13" t="s">
        <v>606</v>
      </c>
      <c r="L24" s="14" t="s">
        <v>574</v>
      </c>
      <c r="M24" s="14">
        <v>59</v>
      </c>
    </row>
    <row r="25" spans="1:13" ht="12.75">
      <c r="A25" t="s">
        <v>558</v>
      </c>
      <c r="B25" t="s">
        <v>509</v>
      </c>
      <c r="C25" t="s">
        <v>362</v>
      </c>
      <c r="D25" s="15">
        <v>18</v>
      </c>
      <c r="E25" s="15">
        <v>3</v>
      </c>
      <c r="F25" s="15">
        <v>1</v>
      </c>
      <c r="G25" s="15">
        <v>31</v>
      </c>
      <c r="H25" s="15">
        <v>1</v>
      </c>
      <c r="I25" s="15">
        <v>59</v>
      </c>
      <c r="J25" s="19">
        <v>93.7</v>
      </c>
      <c r="K25" s="13" t="s">
        <v>606</v>
      </c>
      <c r="L25" s="14" t="s">
        <v>575</v>
      </c>
      <c r="M25" s="14">
        <v>50</v>
      </c>
    </row>
    <row r="26" spans="1:13" ht="12.75">
      <c r="A26" t="s">
        <v>558</v>
      </c>
      <c r="B26" t="s">
        <v>510</v>
      </c>
      <c r="C26" t="s">
        <v>363</v>
      </c>
      <c r="D26" s="15">
        <v>13</v>
      </c>
      <c r="E26" s="15">
        <v>1</v>
      </c>
      <c r="F26" s="15">
        <v>0</v>
      </c>
      <c r="G26" s="15">
        <v>5</v>
      </c>
      <c r="H26" s="15">
        <v>1</v>
      </c>
      <c r="I26" s="15">
        <v>42</v>
      </c>
      <c r="J26" s="19">
        <v>66.7</v>
      </c>
      <c r="K26" s="13" t="s">
        <v>606</v>
      </c>
      <c r="L26" s="14" t="s">
        <v>576</v>
      </c>
      <c r="M26" s="14">
        <v>136</v>
      </c>
    </row>
    <row r="27" spans="1:13" ht="12.75">
      <c r="A27" t="s">
        <v>559</v>
      </c>
      <c r="B27" t="s">
        <v>504</v>
      </c>
      <c r="C27" t="s">
        <v>364</v>
      </c>
      <c r="D27" s="16">
        <v>12</v>
      </c>
      <c r="E27" s="16">
        <v>9</v>
      </c>
      <c r="F27" s="16">
        <v>7</v>
      </c>
      <c r="G27" s="16">
        <v>20</v>
      </c>
      <c r="H27" s="16">
        <v>2</v>
      </c>
      <c r="I27" s="16">
        <v>41</v>
      </c>
      <c r="J27" s="18">
        <v>56.2</v>
      </c>
      <c r="K27" s="13" t="s">
        <v>606</v>
      </c>
      <c r="L27" s="14" t="s">
        <v>577</v>
      </c>
      <c r="M27" s="14">
        <v>181</v>
      </c>
    </row>
    <row r="28" spans="1:10" ht="12.75">
      <c r="A28" t="s">
        <v>559</v>
      </c>
      <c r="B28" t="s">
        <v>505</v>
      </c>
      <c r="C28" t="s">
        <v>365</v>
      </c>
      <c r="D28" s="16">
        <v>17</v>
      </c>
      <c r="E28" s="16">
        <v>10</v>
      </c>
      <c r="F28" s="16">
        <v>7</v>
      </c>
      <c r="G28" s="16">
        <v>13</v>
      </c>
      <c r="H28" s="16">
        <v>1</v>
      </c>
      <c r="I28" s="16">
        <v>46</v>
      </c>
      <c r="J28" s="18">
        <v>63</v>
      </c>
    </row>
    <row r="29" spans="1:10" ht="12.75">
      <c r="A29" t="s">
        <v>559</v>
      </c>
      <c r="B29" t="s">
        <v>506</v>
      </c>
      <c r="C29" t="s">
        <v>366</v>
      </c>
      <c r="D29" s="16">
        <v>15</v>
      </c>
      <c r="E29" s="16">
        <v>7</v>
      </c>
      <c r="F29" s="16">
        <v>7</v>
      </c>
      <c r="G29" s="16">
        <v>27</v>
      </c>
      <c r="H29" s="16">
        <v>1</v>
      </c>
      <c r="I29" s="16">
        <v>54</v>
      </c>
      <c r="J29" s="18">
        <v>74</v>
      </c>
    </row>
    <row r="30" spans="1:10" ht="12.75">
      <c r="A30" t="s">
        <v>559</v>
      </c>
      <c r="B30" t="s">
        <v>507</v>
      </c>
      <c r="C30" t="s">
        <v>367</v>
      </c>
      <c r="D30" s="16">
        <v>25</v>
      </c>
      <c r="E30" s="16">
        <v>7</v>
      </c>
      <c r="F30" s="16">
        <v>11</v>
      </c>
      <c r="G30" s="16">
        <v>21</v>
      </c>
      <c r="H30" s="16">
        <v>1</v>
      </c>
      <c r="I30" s="16">
        <v>65</v>
      </c>
      <c r="J30" s="18">
        <v>89</v>
      </c>
    </row>
    <row r="31" spans="1:10" ht="12.75">
      <c r="A31" t="s">
        <v>559</v>
      </c>
      <c r="B31" t="s">
        <v>508</v>
      </c>
      <c r="C31" t="s">
        <v>368</v>
      </c>
      <c r="D31" s="16">
        <v>6</v>
      </c>
      <c r="E31" s="16">
        <v>5</v>
      </c>
      <c r="F31" s="16">
        <v>7</v>
      </c>
      <c r="G31" s="16">
        <v>18</v>
      </c>
      <c r="H31" s="16">
        <v>1</v>
      </c>
      <c r="I31" s="16">
        <v>34</v>
      </c>
      <c r="J31" s="18">
        <v>46.6</v>
      </c>
    </row>
    <row r="32" spans="1:10" ht="12.75">
      <c r="A32" t="s">
        <v>559</v>
      </c>
      <c r="B32" t="s">
        <v>509</v>
      </c>
      <c r="C32" t="s">
        <v>369</v>
      </c>
      <c r="D32" s="16">
        <v>7</v>
      </c>
      <c r="E32" s="16">
        <v>10</v>
      </c>
      <c r="F32" s="16">
        <v>6</v>
      </c>
      <c r="G32" s="16">
        <v>40</v>
      </c>
      <c r="H32" s="16">
        <v>2</v>
      </c>
      <c r="I32" s="16">
        <v>62</v>
      </c>
      <c r="J32" s="18">
        <v>84.9</v>
      </c>
    </row>
    <row r="33" spans="1:10" ht="12.75">
      <c r="A33" t="s">
        <v>559</v>
      </c>
      <c r="B33" t="s">
        <v>510</v>
      </c>
      <c r="C33" t="s">
        <v>370</v>
      </c>
      <c r="D33" s="16">
        <v>5</v>
      </c>
      <c r="E33" s="16">
        <v>9</v>
      </c>
      <c r="F33" s="16">
        <v>5</v>
      </c>
      <c r="G33" s="16">
        <v>32</v>
      </c>
      <c r="H33" s="16">
        <v>1</v>
      </c>
      <c r="I33" s="16">
        <v>54</v>
      </c>
      <c r="J33" s="18">
        <v>74</v>
      </c>
    </row>
    <row r="34" spans="1:10" ht="12.75">
      <c r="A34" t="s">
        <v>560</v>
      </c>
      <c r="B34" t="s">
        <v>504</v>
      </c>
      <c r="C34" t="s">
        <v>371</v>
      </c>
      <c r="D34" s="15">
        <v>23</v>
      </c>
      <c r="E34" s="15">
        <v>1</v>
      </c>
      <c r="F34" s="15">
        <v>1</v>
      </c>
      <c r="G34" s="15">
        <v>34</v>
      </c>
      <c r="H34" s="15">
        <v>1</v>
      </c>
      <c r="I34" s="15">
        <v>45</v>
      </c>
      <c r="J34" s="19">
        <v>86.5</v>
      </c>
    </row>
    <row r="35" spans="1:10" ht="12.75">
      <c r="A35" t="s">
        <v>560</v>
      </c>
      <c r="B35" t="s">
        <v>505</v>
      </c>
      <c r="C35" t="s">
        <v>372</v>
      </c>
      <c r="D35" s="15">
        <v>22</v>
      </c>
      <c r="E35" s="15">
        <v>2</v>
      </c>
      <c r="F35" s="15">
        <v>1</v>
      </c>
      <c r="G35" s="15">
        <v>33</v>
      </c>
      <c r="H35" s="15">
        <v>1</v>
      </c>
      <c r="I35" s="15">
        <v>48</v>
      </c>
      <c r="J35" s="19">
        <v>92.3</v>
      </c>
    </row>
    <row r="36" spans="1:10" ht="12.75">
      <c r="A36" t="s">
        <v>560</v>
      </c>
      <c r="B36" t="s">
        <v>506</v>
      </c>
      <c r="C36" t="s">
        <v>373</v>
      </c>
      <c r="D36" s="15">
        <v>23</v>
      </c>
      <c r="E36" s="15">
        <v>1</v>
      </c>
      <c r="F36" s="15">
        <v>1</v>
      </c>
      <c r="G36" s="15">
        <v>33</v>
      </c>
      <c r="H36" s="15">
        <v>1</v>
      </c>
      <c r="I36" s="15">
        <v>47</v>
      </c>
      <c r="J36" s="19">
        <v>90.4</v>
      </c>
    </row>
    <row r="37" spans="1:10" ht="12.75">
      <c r="A37" t="s">
        <v>560</v>
      </c>
      <c r="B37" t="s">
        <v>507</v>
      </c>
      <c r="C37" t="s">
        <v>374</v>
      </c>
      <c r="D37" s="15">
        <v>24</v>
      </c>
      <c r="E37" s="15">
        <v>1</v>
      </c>
      <c r="F37" s="15">
        <v>1</v>
      </c>
      <c r="G37" s="15">
        <v>32</v>
      </c>
      <c r="H37" s="15">
        <v>2</v>
      </c>
      <c r="I37" s="15">
        <v>49</v>
      </c>
      <c r="J37" s="19">
        <v>94.2</v>
      </c>
    </row>
    <row r="38" spans="1:10" ht="12.75">
      <c r="A38" t="s">
        <v>560</v>
      </c>
      <c r="B38" t="s">
        <v>508</v>
      </c>
      <c r="C38" t="s">
        <v>375</v>
      </c>
      <c r="D38" s="15">
        <v>24</v>
      </c>
      <c r="E38" s="15">
        <v>1</v>
      </c>
      <c r="F38" s="15">
        <v>1</v>
      </c>
      <c r="G38" s="15">
        <v>32</v>
      </c>
      <c r="H38" s="15">
        <v>1</v>
      </c>
      <c r="I38" s="15">
        <v>47</v>
      </c>
      <c r="J38" s="19">
        <v>90.4</v>
      </c>
    </row>
    <row r="39" spans="1:10" ht="12.75">
      <c r="A39" t="s">
        <v>560</v>
      </c>
      <c r="B39" t="s">
        <v>509</v>
      </c>
      <c r="C39" t="s">
        <v>376</v>
      </c>
      <c r="D39" s="15">
        <v>18</v>
      </c>
      <c r="E39" s="15">
        <v>1</v>
      </c>
      <c r="F39" s="15">
        <v>1</v>
      </c>
      <c r="G39" s="15">
        <v>38</v>
      </c>
      <c r="H39" s="15">
        <v>9</v>
      </c>
      <c r="I39" s="15">
        <v>49</v>
      </c>
      <c r="J39" s="19">
        <v>94.2</v>
      </c>
    </row>
    <row r="40" spans="1:10" ht="12.75">
      <c r="A40" t="s">
        <v>560</v>
      </c>
      <c r="B40" t="s">
        <v>510</v>
      </c>
      <c r="C40" t="s">
        <v>377</v>
      </c>
      <c r="D40" s="15">
        <v>7</v>
      </c>
      <c r="E40" s="15">
        <v>0</v>
      </c>
      <c r="F40" s="15">
        <v>1</v>
      </c>
      <c r="G40" s="15">
        <v>20</v>
      </c>
      <c r="H40" s="15">
        <v>1</v>
      </c>
      <c r="I40" s="15">
        <v>32</v>
      </c>
      <c r="J40" s="19">
        <v>61.5</v>
      </c>
    </row>
    <row r="41" spans="1:10" ht="12.75">
      <c r="A41" t="s">
        <v>561</v>
      </c>
      <c r="B41" t="s">
        <v>504</v>
      </c>
      <c r="C41" t="s">
        <v>378</v>
      </c>
      <c r="D41" s="16">
        <v>35</v>
      </c>
      <c r="E41" s="16">
        <v>19</v>
      </c>
      <c r="F41" s="16">
        <v>1</v>
      </c>
      <c r="G41" s="16">
        <v>26</v>
      </c>
      <c r="H41" s="16">
        <v>4</v>
      </c>
      <c r="I41" s="16">
        <v>73</v>
      </c>
      <c r="J41" s="18">
        <v>67</v>
      </c>
    </row>
    <row r="42" spans="1:10" ht="12.75">
      <c r="A42" t="s">
        <v>561</v>
      </c>
      <c r="B42" t="s">
        <v>505</v>
      </c>
      <c r="C42" t="s">
        <v>379</v>
      </c>
      <c r="D42" s="16">
        <v>48</v>
      </c>
      <c r="E42" s="16">
        <v>26</v>
      </c>
      <c r="F42" s="16">
        <v>1</v>
      </c>
      <c r="G42" s="16">
        <v>16</v>
      </c>
      <c r="H42" s="16">
        <v>4</v>
      </c>
      <c r="I42" s="16">
        <v>87</v>
      </c>
      <c r="J42" s="18">
        <v>79.8</v>
      </c>
    </row>
    <row r="43" spans="1:10" ht="12.75">
      <c r="A43" t="s">
        <v>561</v>
      </c>
      <c r="B43" t="s">
        <v>506</v>
      </c>
      <c r="C43" t="s">
        <v>380</v>
      </c>
      <c r="D43" s="16">
        <v>38</v>
      </c>
      <c r="E43" s="16">
        <v>26</v>
      </c>
      <c r="F43" s="16">
        <v>2</v>
      </c>
      <c r="G43" s="16">
        <v>19</v>
      </c>
      <c r="H43" s="16">
        <v>5</v>
      </c>
      <c r="I43" s="16">
        <v>90</v>
      </c>
      <c r="J43" s="18">
        <v>82.6</v>
      </c>
    </row>
    <row r="44" spans="1:10" ht="12.75">
      <c r="A44" t="s">
        <v>561</v>
      </c>
      <c r="B44" t="s">
        <v>507</v>
      </c>
      <c r="C44" t="s">
        <v>381</v>
      </c>
      <c r="D44" s="16">
        <v>44</v>
      </c>
      <c r="E44" s="16">
        <v>29</v>
      </c>
      <c r="F44" s="16">
        <v>3</v>
      </c>
      <c r="G44" s="16">
        <v>18</v>
      </c>
      <c r="H44" s="16">
        <v>4</v>
      </c>
      <c r="I44" s="16">
        <v>94</v>
      </c>
      <c r="J44" s="18">
        <v>86.2</v>
      </c>
    </row>
    <row r="45" spans="1:10" ht="12.75">
      <c r="A45" t="s">
        <v>561</v>
      </c>
      <c r="B45" t="s">
        <v>508</v>
      </c>
      <c r="C45" t="s">
        <v>382</v>
      </c>
      <c r="D45" s="16">
        <v>30</v>
      </c>
      <c r="E45" s="16">
        <v>18</v>
      </c>
      <c r="F45" s="16">
        <v>0</v>
      </c>
      <c r="G45" s="16">
        <v>22</v>
      </c>
      <c r="H45" s="16">
        <v>4</v>
      </c>
      <c r="I45" s="16">
        <v>71</v>
      </c>
      <c r="J45" s="18">
        <v>65.1</v>
      </c>
    </row>
    <row r="46" spans="1:10" ht="12.75">
      <c r="A46" t="s">
        <v>561</v>
      </c>
      <c r="B46" t="s">
        <v>509</v>
      </c>
      <c r="C46" t="s">
        <v>383</v>
      </c>
      <c r="D46" s="16">
        <v>16</v>
      </c>
      <c r="E46" s="16">
        <v>22</v>
      </c>
      <c r="F46" s="16">
        <v>0</v>
      </c>
      <c r="G46" s="16">
        <v>64</v>
      </c>
      <c r="H46" s="16">
        <v>9</v>
      </c>
      <c r="I46" s="16">
        <v>97</v>
      </c>
      <c r="J46" s="18">
        <v>89</v>
      </c>
    </row>
    <row r="47" spans="1:10" ht="12.75">
      <c r="A47" t="s">
        <v>561</v>
      </c>
      <c r="B47" t="s">
        <v>510</v>
      </c>
      <c r="C47" t="s">
        <v>384</v>
      </c>
      <c r="D47" s="16">
        <v>12</v>
      </c>
      <c r="E47" s="16">
        <v>17</v>
      </c>
      <c r="F47" s="16">
        <v>1</v>
      </c>
      <c r="G47" s="16">
        <v>54</v>
      </c>
      <c r="H47" s="16">
        <v>6</v>
      </c>
      <c r="I47" s="16">
        <v>77</v>
      </c>
      <c r="J47" s="18">
        <v>70.6</v>
      </c>
    </row>
    <row r="48" spans="1:10" ht="12.75">
      <c r="A48" t="s">
        <v>562</v>
      </c>
      <c r="B48" t="s">
        <v>504</v>
      </c>
      <c r="C48" t="s">
        <v>385</v>
      </c>
      <c r="D48" s="15">
        <v>29</v>
      </c>
      <c r="E48" s="15">
        <v>20</v>
      </c>
      <c r="F48" s="15">
        <v>9</v>
      </c>
      <c r="G48" s="15">
        <v>33</v>
      </c>
      <c r="H48" s="15">
        <v>0</v>
      </c>
      <c r="I48" s="15">
        <v>67</v>
      </c>
      <c r="J48" s="19">
        <v>62</v>
      </c>
    </row>
    <row r="49" spans="1:10" ht="12.75">
      <c r="A49" t="s">
        <v>562</v>
      </c>
      <c r="B49" t="s">
        <v>505</v>
      </c>
      <c r="C49" t="s">
        <v>386</v>
      </c>
      <c r="D49" s="15">
        <v>41</v>
      </c>
      <c r="E49" s="15">
        <v>32</v>
      </c>
      <c r="F49" s="15">
        <v>14</v>
      </c>
      <c r="G49" s="15">
        <v>31</v>
      </c>
      <c r="H49" s="15">
        <v>0</v>
      </c>
      <c r="I49" s="15">
        <v>90</v>
      </c>
      <c r="J49" s="19">
        <v>83.3</v>
      </c>
    </row>
    <row r="50" spans="1:10" ht="12.75">
      <c r="A50" t="s">
        <v>562</v>
      </c>
      <c r="B50" t="s">
        <v>506</v>
      </c>
      <c r="C50" t="s">
        <v>387</v>
      </c>
      <c r="D50" s="15">
        <v>36</v>
      </c>
      <c r="E50" s="15">
        <v>30</v>
      </c>
      <c r="F50" s="15">
        <v>16</v>
      </c>
      <c r="G50" s="15">
        <v>30</v>
      </c>
      <c r="H50" s="15">
        <v>0</v>
      </c>
      <c r="I50" s="15">
        <v>92</v>
      </c>
      <c r="J50" s="19">
        <v>85.2</v>
      </c>
    </row>
    <row r="51" spans="1:10" ht="12.75">
      <c r="A51" t="s">
        <v>562</v>
      </c>
      <c r="B51" t="s">
        <v>507</v>
      </c>
      <c r="C51" t="s">
        <v>388</v>
      </c>
      <c r="D51" s="15">
        <v>47</v>
      </c>
      <c r="E51" s="15">
        <v>21</v>
      </c>
      <c r="F51" s="15">
        <v>20</v>
      </c>
      <c r="G51" s="15">
        <v>23</v>
      </c>
      <c r="H51" s="15">
        <v>1</v>
      </c>
      <c r="I51" s="15">
        <v>100</v>
      </c>
      <c r="J51" s="19">
        <v>92.6</v>
      </c>
    </row>
    <row r="52" spans="1:10" ht="12.75">
      <c r="A52" t="s">
        <v>562</v>
      </c>
      <c r="B52" t="s">
        <v>508</v>
      </c>
      <c r="C52" t="s">
        <v>389</v>
      </c>
      <c r="D52" s="15">
        <v>31</v>
      </c>
      <c r="E52" s="15">
        <v>23</v>
      </c>
      <c r="F52" s="15">
        <v>10</v>
      </c>
      <c r="G52" s="15">
        <v>52</v>
      </c>
      <c r="H52" s="15">
        <v>0</v>
      </c>
      <c r="I52" s="15">
        <v>84</v>
      </c>
      <c r="J52" s="19">
        <v>77.8</v>
      </c>
    </row>
    <row r="53" spans="1:10" ht="12.75">
      <c r="A53" t="s">
        <v>562</v>
      </c>
      <c r="B53" t="s">
        <v>509</v>
      </c>
      <c r="C53" t="s">
        <v>390</v>
      </c>
      <c r="D53" s="15">
        <v>30</v>
      </c>
      <c r="E53" s="15">
        <v>19</v>
      </c>
      <c r="F53" s="15">
        <v>11</v>
      </c>
      <c r="G53" s="15">
        <v>73</v>
      </c>
      <c r="H53" s="15">
        <v>1</v>
      </c>
      <c r="I53" s="15">
        <v>103</v>
      </c>
      <c r="J53" s="19">
        <v>95.4</v>
      </c>
    </row>
    <row r="54" spans="1:10" ht="12.75">
      <c r="A54" t="s">
        <v>562</v>
      </c>
      <c r="B54" t="s">
        <v>510</v>
      </c>
      <c r="C54" t="s">
        <v>391</v>
      </c>
      <c r="D54" s="15">
        <v>20</v>
      </c>
      <c r="E54" s="15">
        <v>9</v>
      </c>
      <c r="F54" s="15">
        <v>7</v>
      </c>
      <c r="G54" s="15">
        <v>60</v>
      </c>
      <c r="H54" s="15">
        <v>1</v>
      </c>
      <c r="I54" s="15">
        <v>79</v>
      </c>
      <c r="J54" s="19">
        <v>73.1</v>
      </c>
    </row>
    <row r="55" spans="1:10" ht="12.75">
      <c r="A55" t="s">
        <v>563</v>
      </c>
      <c r="B55" t="s">
        <v>504</v>
      </c>
      <c r="C55" t="s">
        <v>392</v>
      </c>
      <c r="D55" s="17">
        <v>129</v>
      </c>
      <c r="E55" s="17">
        <v>67</v>
      </c>
      <c r="F55" s="17">
        <v>26</v>
      </c>
      <c r="G55" s="17">
        <v>139</v>
      </c>
      <c r="H55" s="17">
        <v>19</v>
      </c>
      <c r="I55" s="17">
        <v>305</v>
      </c>
      <c r="J55" s="20">
        <v>61.5</v>
      </c>
    </row>
    <row r="56" spans="1:10" ht="12.75">
      <c r="A56" t="s">
        <v>563</v>
      </c>
      <c r="B56" t="s">
        <v>505</v>
      </c>
      <c r="C56" t="s">
        <v>393</v>
      </c>
      <c r="D56" s="17">
        <v>166</v>
      </c>
      <c r="E56" s="17">
        <v>91</v>
      </c>
      <c r="F56" s="17">
        <v>38</v>
      </c>
      <c r="G56" s="17">
        <v>121</v>
      </c>
      <c r="H56" s="17">
        <v>17</v>
      </c>
      <c r="I56" s="17">
        <v>372</v>
      </c>
      <c r="J56" s="20">
        <v>75</v>
      </c>
    </row>
    <row r="57" spans="1:10" ht="12.75">
      <c r="A57" t="s">
        <v>563</v>
      </c>
      <c r="B57" t="s">
        <v>506</v>
      </c>
      <c r="C57" t="s">
        <v>394</v>
      </c>
      <c r="D57" s="17">
        <v>157</v>
      </c>
      <c r="E57" s="17">
        <v>77</v>
      </c>
      <c r="F57" s="17">
        <v>43</v>
      </c>
      <c r="G57" s="17">
        <v>145</v>
      </c>
      <c r="H57" s="17">
        <v>15</v>
      </c>
      <c r="I57" s="17">
        <v>396</v>
      </c>
      <c r="J57" s="20">
        <v>79.8</v>
      </c>
    </row>
    <row r="58" spans="1:10" ht="12.75">
      <c r="A58" t="s">
        <v>563</v>
      </c>
      <c r="B58" t="s">
        <v>507</v>
      </c>
      <c r="C58" t="s">
        <v>395</v>
      </c>
      <c r="D58" s="17">
        <v>203</v>
      </c>
      <c r="E58" s="17">
        <v>82</v>
      </c>
      <c r="F58" s="17">
        <v>61</v>
      </c>
      <c r="G58" s="17">
        <v>123</v>
      </c>
      <c r="H58" s="17">
        <v>18</v>
      </c>
      <c r="I58" s="17">
        <v>452</v>
      </c>
      <c r="J58" s="20">
        <v>91.1</v>
      </c>
    </row>
    <row r="59" spans="1:10" ht="12.75">
      <c r="A59" t="s">
        <v>563</v>
      </c>
      <c r="B59" t="s">
        <v>508</v>
      </c>
      <c r="C59" t="s">
        <v>396</v>
      </c>
      <c r="D59" s="17">
        <v>109</v>
      </c>
      <c r="E59" s="17">
        <v>52</v>
      </c>
      <c r="F59" s="17">
        <v>25</v>
      </c>
      <c r="G59" s="17">
        <v>156</v>
      </c>
      <c r="H59" s="17">
        <v>10</v>
      </c>
      <c r="I59" s="17">
        <v>303</v>
      </c>
      <c r="J59" s="20">
        <v>61.1</v>
      </c>
    </row>
    <row r="60" spans="1:10" ht="12.75">
      <c r="A60" t="s">
        <v>563</v>
      </c>
      <c r="B60" t="s">
        <v>509</v>
      </c>
      <c r="C60" t="s">
        <v>397</v>
      </c>
      <c r="D60" s="17">
        <v>107</v>
      </c>
      <c r="E60" s="17">
        <v>60</v>
      </c>
      <c r="F60" s="17">
        <v>30</v>
      </c>
      <c r="G60" s="17">
        <v>301</v>
      </c>
      <c r="H60" s="17">
        <v>24</v>
      </c>
      <c r="I60" s="17">
        <v>453</v>
      </c>
      <c r="J60" s="20">
        <v>91.3</v>
      </c>
    </row>
    <row r="61" spans="1:10" ht="12.75">
      <c r="A61" t="s">
        <v>563</v>
      </c>
      <c r="B61" t="s">
        <v>510</v>
      </c>
      <c r="C61" t="s">
        <v>398</v>
      </c>
      <c r="D61" s="17">
        <v>67</v>
      </c>
      <c r="E61" s="17">
        <v>42</v>
      </c>
      <c r="F61" s="17">
        <v>21</v>
      </c>
      <c r="G61" s="17">
        <v>221</v>
      </c>
      <c r="H61" s="17">
        <v>13</v>
      </c>
      <c r="I61" s="17">
        <v>353</v>
      </c>
      <c r="J61" s="20">
        <v>71.2</v>
      </c>
    </row>
    <row r="62" spans="1:10" ht="12.75">
      <c r="A62" t="s">
        <v>564</v>
      </c>
      <c r="B62" t="s">
        <v>504</v>
      </c>
      <c r="C62" t="s">
        <v>399</v>
      </c>
      <c r="D62" s="15">
        <v>46</v>
      </c>
      <c r="E62" s="15">
        <v>18</v>
      </c>
      <c r="F62" s="15">
        <v>5</v>
      </c>
      <c r="G62" s="15">
        <v>48</v>
      </c>
      <c r="H62" s="15">
        <v>0</v>
      </c>
      <c r="I62" s="15">
        <v>94</v>
      </c>
      <c r="J62" s="19">
        <v>58.4</v>
      </c>
    </row>
    <row r="63" spans="1:10" ht="12.75">
      <c r="A63" t="s">
        <v>564</v>
      </c>
      <c r="B63" t="s">
        <v>505</v>
      </c>
      <c r="C63" t="s">
        <v>400</v>
      </c>
      <c r="D63" s="15">
        <v>62</v>
      </c>
      <c r="E63" s="15">
        <v>22</v>
      </c>
      <c r="F63" s="15">
        <v>8</v>
      </c>
      <c r="G63" s="15">
        <v>44</v>
      </c>
      <c r="H63" s="15">
        <v>0</v>
      </c>
      <c r="I63" s="15">
        <v>118</v>
      </c>
      <c r="J63" s="19">
        <v>73.3</v>
      </c>
    </row>
    <row r="64" spans="1:10" ht="12.75">
      <c r="A64" t="s">
        <v>564</v>
      </c>
      <c r="B64" t="s">
        <v>506</v>
      </c>
      <c r="C64" t="s">
        <v>401</v>
      </c>
      <c r="D64" s="15">
        <v>59</v>
      </c>
      <c r="E64" s="15">
        <v>21</v>
      </c>
      <c r="F64" s="15">
        <v>9</v>
      </c>
      <c r="G64" s="15">
        <v>44</v>
      </c>
      <c r="H64" s="15">
        <v>0</v>
      </c>
      <c r="I64" s="15">
        <v>125</v>
      </c>
      <c r="J64" s="19">
        <v>77.6</v>
      </c>
    </row>
    <row r="65" spans="1:10" ht="12.75">
      <c r="A65" t="s">
        <v>564</v>
      </c>
      <c r="B65" t="s">
        <v>507</v>
      </c>
      <c r="C65" t="s">
        <v>402</v>
      </c>
      <c r="D65" s="15">
        <v>85</v>
      </c>
      <c r="E65" s="15">
        <v>32</v>
      </c>
      <c r="F65" s="15">
        <v>9</v>
      </c>
      <c r="G65" s="15">
        <v>40</v>
      </c>
      <c r="H65" s="15">
        <v>3</v>
      </c>
      <c r="I65" s="15">
        <v>147</v>
      </c>
      <c r="J65" s="19">
        <v>91.3</v>
      </c>
    </row>
    <row r="66" spans="1:10" ht="12.75">
      <c r="A66" t="s">
        <v>564</v>
      </c>
      <c r="B66" t="s">
        <v>508</v>
      </c>
      <c r="C66" t="s">
        <v>403</v>
      </c>
      <c r="D66" s="15">
        <v>40</v>
      </c>
      <c r="E66" s="15">
        <v>15</v>
      </c>
      <c r="F66" s="15">
        <v>6</v>
      </c>
      <c r="G66" s="15">
        <v>42</v>
      </c>
      <c r="H66" s="15">
        <v>0</v>
      </c>
      <c r="I66" s="15">
        <v>91</v>
      </c>
      <c r="J66" s="19">
        <v>56.5</v>
      </c>
    </row>
    <row r="67" spans="1:10" ht="12.75">
      <c r="A67" t="s">
        <v>564</v>
      </c>
      <c r="B67" t="s">
        <v>509</v>
      </c>
      <c r="C67" t="s">
        <v>404</v>
      </c>
      <c r="D67" s="15">
        <v>49</v>
      </c>
      <c r="E67" s="15">
        <v>20</v>
      </c>
      <c r="F67" s="15">
        <v>7</v>
      </c>
      <c r="G67" s="15">
        <v>88</v>
      </c>
      <c r="H67" s="15">
        <v>6</v>
      </c>
      <c r="I67" s="15">
        <v>152</v>
      </c>
      <c r="J67" s="19">
        <v>94.4</v>
      </c>
    </row>
    <row r="68" spans="1:10" ht="12.75">
      <c r="A68" t="s">
        <v>564</v>
      </c>
      <c r="B68" t="s">
        <v>510</v>
      </c>
      <c r="C68" t="s">
        <v>405</v>
      </c>
      <c r="D68" s="15">
        <v>39</v>
      </c>
      <c r="E68" s="15">
        <v>9</v>
      </c>
      <c r="F68" s="15">
        <v>5</v>
      </c>
      <c r="G68" s="15">
        <v>50</v>
      </c>
      <c r="H68" s="15">
        <v>4</v>
      </c>
      <c r="I68" s="15">
        <v>115</v>
      </c>
      <c r="J68" s="19">
        <v>71.4</v>
      </c>
    </row>
    <row r="69" spans="1:10" ht="12.75">
      <c r="A69" t="s">
        <v>565</v>
      </c>
      <c r="B69" t="s">
        <v>504</v>
      </c>
      <c r="C69" t="s">
        <v>406</v>
      </c>
      <c r="D69" s="16">
        <v>11</v>
      </c>
      <c r="E69" s="16">
        <v>1</v>
      </c>
      <c r="F69" s="16">
        <v>0</v>
      </c>
      <c r="G69" s="16">
        <v>15</v>
      </c>
      <c r="H69" s="16">
        <v>0</v>
      </c>
      <c r="I69" s="16">
        <v>16</v>
      </c>
      <c r="J69" s="18">
        <v>100</v>
      </c>
    </row>
    <row r="70" spans="1:10" ht="12.75">
      <c r="A70" t="s">
        <v>565</v>
      </c>
      <c r="B70" t="s">
        <v>505</v>
      </c>
      <c r="C70" t="s">
        <v>407</v>
      </c>
      <c r="D70" s="16">
        <v>11</v>
      </c>
      <c r="E70" s="16">
        <v>1</v>
      </c>
      <c r="F70" s="16">
        <v>0</v>
      </c>
      <c r="G70" s="16">
        <v>15</v>
      </c>
      <c r="H70" s="16">
        <v>0</v>
      </c>
      <c r="I70" s="16">
        <v>16</v>
      </c>
      <c r="J70" s="18">
        <v>100</v>
      </c>
    </row>
    <row r="71" spans="1:10" ht="12.75">
      <c r="A71" t="s">
        <v>565</v>
      </c>
      <c r="B71" t="s">
        <v>506</v>
      </c>
      <c r="C71" t="s">
        <v>408</v>
      </c>
      <c r="D71" s="16">
        <v>10</v>
      </c>
      <c r="E71" s="16">
        <v>1</v>
      </c>
      <c r="F71" s="16">
        <v>0</v>
      </c>
      <c r="G71" s="16">
        <v>14</v>
      </c>
      <c r="H71" s="16">
        <v>0</v>
      </c>
      <c r="I71" s="16">
        <v>14</v>
      </c>
      <c r="J71" s="18">
        <v>87.5</v>
      </c>
    </row>
    <row r="72" spans="1:10" ht="12.75">
      <c r="A72" t="s">
        <v>565</v>
      </c>
      <c r="B72" t="s">
        <v>507</v>
      </c>
      <c r="C72" t="s">
        <v>409</v>
      </c>
      <c r="D72" s="16">
        <v>11</v>
      </c>
      <c r="E72" s="16">
        <v>1</v>
      </c>
      <c r="F72" s="16">
        <v>0</v>
      </c>
      <c r="G72" s="16">
        <v>15</v>
      </c>
      <c r="H72" s="16">
        <v>0</v>
      </c>
      <c r="I72" s="16">
        <v>16</v>
      </c>
      <c r="J72" s="18">
        <v>100</v>
      </c>
    </row>
    <row r="73" spans="1:10" ht="12.75">
      <c r="A73" t="s">
        <v>565</v>
      </c>
      <c r="B73" t="s">
        <v>508</v>
      </c>
      <c r="C73" t="s">
        <v>410</v>
      </c>
      <c r="D73" s="16">
        <v>11</v>
      </c>
      <c r="E73" s="16">
        <v>1</v>
      </c>
      <c r="F73" s="16">
        <v>0</v>
      </c>
      <c r="G73" s="16">
        <v>16</v>
      </c>
      <c r="H73" s="16">
        <v>0</v>
      </c>
      <c r="I73" s="16">
        <v>16</v>
      </c>
      <c r="J73" s="18">
        <v>100</v>
      </c>
    </row>
    <row r="74" spans="1:10" ht="12.75">
      <c r="A74" t="s">
        <v>565</v>
      </c>
      <c r="B74" t="s">
        <v>509</v>
      </c>
      <c r="C74" t="s">
        <v>411</v>
      </c>
      <c r="D74" s="16">
        <v>10</v>
      </c>
      <c r="E74" s="16">
        <v>1</v>
      </c>
      <c r="F74" s="16">
        <v>0</v>
      </c>
      <c r="G74" s="16">
        <v>16</v>
      </c>
      <c r="H74" s="16">
        <v>8</v>
      </c>
      <c r="I74" s="16">
        <v>16</v>
      </c>
      <c r="J74" s="18">
        <v>100</v>
      </c>
    </row>
    <row r="75" spans="1:10" ht="12.75">
      <c r="A75" t="s">
        <v>565</v>
      </c>
      <c r="B75" t="s">
        <v>510</v>
      </c>
      <c r="C75" t="s">
        <v>412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8">
        <v>0</v>
      </c>
    </row>
    <row r="76" spans="1:10" ht="12.75">
      <c r="A76" t="s">
        <v>566</v>
      </c>
      <c r="B76" t="s">
        <v>504</v>
      </c>
      <c r="C76" t="s">
        <v>413</v>
      </c>
      <c r="D76" s="15">
        <v>54</v>
      </c>
      <c r="E76" s="15">
        <v>28</v>
      </c>
      <c r="F76" s="15">
        <v>18</v>
      </c>
      <c r="G76" s="15">
        <v>44</v>
      </c>
      <c r="H76" s="15">
        <v>4</v>
      </c>
      <c r="I76" s="15">
        <v>120</v>
      </c>
      <c r="J76" s="19">
        <v>54.5</v>
      </c>
    </row>
    <row r="77" spans="1:10" ht="12.75">
      <c r="A77" t="s">
        <v>566</v>
      </c>
      <c r="B77" t="s">
        <v>505</v>
      </c>
      <c r="C77" t="s">
        <v>414</v>
      </c>
      <c r="D77" s="15">
        <v>67</v>
      </c>
      <c r="E77" s="15">
        <v>42</v>
      </c>
      <c r="F77" s="15">
        <v>25</v>
      </c>
      <c r="G77" s="15">
        <v>40</v>
      </c>
      <c r="H77" s="15">
        <v>4</v>
      </c>
      <c r="I77" s="15">
        <v>155</v>
      </c>
      <c r="J77" s="19">
        <v>70.5</v>
      </c>
    </row>
    <row r="78" spans="1:10" ht="12.75">
      <c r="A78" t="s">
        <v>566</v>
      </c>
      <c r="B78" t="s">
        <v>506</v>
      </c>
      <c r="C78" t="s">
        <v>415</v>
      </c>
      <c r="D78" s="15">
        <v>70</v>
      </c>
      <c r="E78" s="15">
        <v>28</v>
      </c>
      <c r="F78" s="15">
        <v>30</v>
      </c>
      <c r="G78" s="15">
        <v>55</v>
      </c>
      <c r="H78" s="15">
        <v>4</v>
      </c>
      <c r="I78" s="15">
        <v>175</v>
      </c>
      <c r="J78" s="19">
        <v>79.5</v>
      </c>
    </row>
    <row r="79" spans="1:10" ht="12.75">
      <c r="A79" t="s">
        <v>566</v>
      </c>
      <c r="B79" t="s">
        <v>507</v>
      </c>
      <c r="C79" t="s">
        <v>416</v>
      </c>
      <c r="D79" s="15">
        <v>84</v>
      </c>
      <c r="E79" s="15">
        <v>23</v>
      </c>
      <c r="F79" s="15">
        <v>43</v>
      </c>
      <c r="G79" s="15">
        <v>45</v>
      </c>
      <c r="H79" s="15">
        <v>4</v>
      </c>
      <c r="I79" s="15">
        <v>197</v>
      </c>
      <c r="J79" s="19">
        <v>89.5</v>
      </c>
    </row>
    <row r="80" spans="1:10" ht="12.75">
      <c r="A80" t="s">
        <v>566</v>
      </c>
      <c r="B80" t="s">
        <v>508</v>
      </c>
      <c r="C80" t="s">
        <v>417</v>
      </c>
      <c r="D80" s="15">
        <v>52</v>
      </c>
      <c r="E80" s="15">
        <v>18</v>
      </c>
      <c r="F80" s="15">
        <v>18</v>
      </c>
      <c r="G80" s="15">
        <v>73</v>
      </c>
      <c r="H80" s="15">
        <v>4</v>
      </c>
      <c r="I80" s="15">
        <v>148</v>
      </c>
      <c r="J80" s="19">
        <v>67.3</v>
      </c>
    </row>
    <row r="81" spans="1:10" ht="12.75">
      <c r="A81" t="s">
        <v>566</v>
      </c>
      <c r="B81" t="s">
        <v>509</v>
      </c>
      <c r="C81" t="s">
        <v>418</v>
      </c>
      <c r="D81" s="15">
        <v>33</v>
      </c>
      <c r="E81" s="15">
        <v>17</v>
      </c>
      <c r="F81" s="15">
        <v>19</v>
      </c>
      <c r="G81" s="15">
        <v>131</v>
      </c>
      <c r="H81" s="15">
        <v>4</v>
      </c>
      <c r="I81" s="15">
        <v>190</v>
      </c>
      <c r="J81" s="19">
        <v>86.4</v>
      </c>
    </row>
    <row r="82" spans="1:10" ht="12.75">
      <c r="A82" t="s">
        <v>566</v>
      </c>
      <c r="B82" t="s">
        <v>510</v>
      </c>
      <c r="C82" t="s">
        <v>419</v>
      </c>
      <c r="D82" s="15">
        <v>20</v>
      </c>
      <c r="E82" s="15">
        <v>16</v>
      </c>
      <c r="F82" s="15">
        <v>16</v>
      </c>
      <c r="G82" s="15">
        <v>107</v>
      </c>
      <c r="H82" s="15">
        <v>4</v>
      </c>
      <c r="I82" s="15">
        <v>160</v>
      </c>
      <c r="J82" s="19">
        <v>72.7</v>
      </c>
    </row>
    <row r="83" spans="1:10" ht="12.75">
      <c r="A83" t="s">
        <v>567</v>
      </c>
      <c r="B83" t="s">
        <v>504</v>
      </c>
      <c r="C83" t="s">
        <v>420</v>
      </c>
      <c r="D83" s="16">
        <v>18</v>
      </c>
      <c r="E83" s="16">
        <v>20</v>
      </c>
      <c r="F83" s="16">
        <v>3</v>
      </c>
      <c r="G83" s="16">
        <v>32</v>
      </c>
      <c r="H83" s="16">
        <v>15</v>
      </c>
      <c r="I83" s="16">
        <v>75</v>
      </c>
      <c r="J83" s="18">
        <v>75.8</v>
      </c>
    </row>
    <row r="84" spans="1:10" ht="12.75">
      <c r="A84" t="s">
        <v>567</v>
      </c>
      <c r="B84" t="s">
        <v>505</v>
      </c>
      <c r="C84" t="s">
        <v>421</v>
      </c>
      <c r="D84" s="16">
        <v>26</v>
      </c>
      <c r="E84" s="16">
        <v>26</v>
      </c>
      <c r="F84" s="16">
        <v>5</v>
      </c>
      <c r="G84" s="16">
        <v>22</v>
      </c>
      <c r="H84" s="16">
        <v>13</v>
      </c>
      <c r="I84" s="16">
        <v>83</v>
      </c>
      <c r="J84" s="18">
        <v>83.8</v>
      </c>
    </row>
    <row r="85" spans="1:10" ht="12.75">
      <c r="A85" t="s">
        <v>567</v>
      </c>
      <c r="B85" t="s">
        <v>506</v>
      </c>
      <c r="C85" t="s">
        <v>422</v>
      </c>
      <c r="D85" s="16">
        <v>18</v>
      </c>
      <c r="E85" s="16">
        <v>27</v>
      </c>
      <c r="F85" s="16">
        <v>4</v>
      </c>
      <c r="G85" s="16">
        <v>32</v>
      </c>
      <c r="H85" s="16">
        <v>11</v>
      </c>
      <c r="I85" s="16">
        <v>82</v>
      </c>
      <c r="J85" s="18">
        <v>82.8</v>
      </c>
    </row>
    <row r="86" spans="1:10" ht="12.75">
      <c r="A86" t="s">
        <v>567</v>
      </c>
      <c r="B86" t="s">
        <v>507</v>
      </c>
      <c r="C86" t="s">
        <v>423</v>
      </c>
      <c r="D86" s="16">
        <v>23</v>
      </c>
      <c r="E86" s="16">
        <v>26</v>
      </c>
      <c r="F86" s="16">
        <v>9</v>
      </c>
      <c r="G86" s="16">
        <v>23</v>
      </c>
      <c r="H86" s="16">
        <v>11</v>
      </c>
      <c r="I86" s="16">
        <v>92</v>
      </c>
      <c r="J86" s="18">
        <v>92.9</v>
      </c>
    </row>
    <row r="87" spans="1:10" ht="12.75">
      <c r="A87" t="s">
        <v>567</v>
      </c>
      <c r="B87" t="s">
        <v>508</v>
      </c>
      <c r="C87" t="s">
        <v>424</v>
      </c>
      <c r="D87" s="16">
        <v>6</v>
      </c>
      <c r="E87" s="16">
        <v>18</v>
      </c>
      <c r="F87" s="16">
        <v>1</v>
      </c>
      <c r="G87" s="16">
        <v>25</v>
      </c>
      <c r="H87" s="16">
        <v>6</v>
      </c>
      <c r="I87" s="16">
        <v>48</v>
      </c>
      <c r="J87" s="18">
        <v>48.5</v>
      </c>
    </row>
    <row r="88" spans="1:10" ht="12.75">
      <c r="A88" t="s">
        <v>567</v>
      </c>
      <c r="B88" t="s">
        <v>509</v>
      </c>
      <c r="C88" t="s">
        <v>425</v>
      </c>
      <c r="D88" s="16">
        <v>15</v>
      </c>
      <c r="E88" s="16">
        <v>22</v>
      </c>
      <c r="F88" s="16">
        <v>4</v>
      </c>
      <c r="G88" s="16">
        <v>66</v>
      </c>
      <c r="H88" s="16">
        <v>6</v>
      </c>
      <c r="I88" s="16">
        <v>95</v>
      </c>
      <c r="J88" s="18">
        <v>96</v>
      </c>
    </row>
    <row r="89" spans="1:10" ht="12.75">
      <c r="A89" t="s">
        <v>567</v>
      </c>
      <c r="B89" t="s">
        <v>510</v>
      </c>
      <c r="C89" t="s">
        <v>426</v>
      </c>
      <c r="D89" s="16">
        <v>8</v>
      </c>
      <c r="E89" s="16">
        <v>17</v>
      </c>
      <c r="F89" s="16">
        <v>0</v>
      </c>
      <c r="G89" s="16">
        <v>64</v>
      </c>
      <c r="H89" s="16">
        <v>5</v>
      </c>
      <c r="I89" s="16">
        <v>78</v>
      </c>
      <c r="J89" s="18">
        <v>78.8</v>
      </c>
    </row>
    <row r="90" spans="1:10" ht="12.75">
      <c r="A90" t="s">
        <v>568</v>
      </c>
      <c r="B90" t="s">
        <v>504</v>
      </c>
      <c r="C90" t="s">
        <v>427</v>
      </c>
      <c r="D90" s="15">
        <v>66</v>
      </c>
      <c r="E90" s="15">
        <v>6</v>
      </c>
      <c r="F90" s="15">
        <v>4</v>
      </c>
      <c r="G90" s="15">
        <v>45</v>
      </c>
      <c r="H90" s="15">
        <v>7</v>
      </c>
      <c r="I90" s="15">
        <v>100</v>
      </c>
      <c r="J90" s="19">
        <v>59.2</v>
      </c>
    </row>
    <row r="91" spans="1:10" ht="12.75">
      <c r="A91" t="s">
        <v>568</v>
      </c>
      <c r="B91" t="s">
        <v>505</v>
      </c>
      <c r="C91" t="s">
        <v>428</v>
      </c>
      <c r="D91" s="15">
        <v>83</v>
      </c>
      <c r="E91" s="15">
        <v>10</v>
      </c>
      <c r="F91" s="15">
        <v>5</v>
      </c>
      <c r="G91" s="15">
        <v>46</v>
      </c>
      <c r="H91" s="15">
        <v>5</v>
      </c>
      <c r="I91" s="15">
        <v>124</v>
      </c>
      <c r="J91" s="19">
        <v>73.4</v>
      </c>
    </row>
    <row r="92" spans="1:10" ht="12.75">
      <c r="A92" t="s">
        <v>568</v>
      </c>
      <c r="B92" t="s">
        <v>506</v>
      </c>
      <c r="C92" t="s">
        <v>429</v>
      </c>
      <c r="D92" s="15">
        <v>76</v>
      </c>
      <c r="E92" s="15">
        <v>1</v>
      </c>
      <c r="F92" s="15">
        <v>2</v>
      </c>
      <c r="G92" s="15">
        <v>54</v>
      </c>
      <c r="H92" s="15">
        <v>4</v>
      </c>
      <c r="I92" s="15">
        <v>123</v>
      </c>
      <c r="J92" s="19">
        <v>72.8</v>
      </c>
    </row>
    <row r="93" spans="1:10" ht="12.75">
      <c r="A93" t="s">
        <v>568</v>
      </c>
      <c r="B93" t="s">
        <v>507</v>
      </c>
      <c r="C93" t="s">
        <v>430</v>
      </c>
      <c r="D93" s="15">
        <v>89</v>
      </c>
      <c r="E93" s="15">
        <v>7</v>
      </c>
      <c r="F93" s="15">
        <v>3</v>
      </c>
      <c r="G93" s="15">
        <v>47</v>
      </c>
      <c r="H93" s="15">
        <v>6</v>
      </c>
      <c r="I93" s="15">
        <v>141</v>
      </c>
      <c r="J93" s="19">
        <v>83.4</v>
      </c>
    </row>
    <row r="94" spans="1:10" ht="12.75">
      <c r="A94" t="s">
        <v>568</v>
      </c>
      <c r="B94" t="s">
        <v>508</v>
      </c>
      <c r="C94" t="s">
        <v>431</v>
      </c>
      <c r="D94" s="15">
        <v>55</v>
      </c>
      <c r="E94" s="15">
        <v>2</v>
      </c>
      <c r="F94" s="15">
        <v>2</v>
      </c>
      <c r="G94" s="15">
        <v>44</v>
      </c>
      <c r="H94" s="15">
        <v>1</v>
      </c>
      <c r="I94" s="15">
        <v>95</v>
      </c>
      <c r="J94" s="19">
        <v>56.2</v>
      </c>
    </row>
    <row r="95" spans="1:10" ht="12.75">
      <c r="A95" t="s">
        <v>568</v>
      </c>
      <c r="B95" t="s">
        <v>509</v>
      </c>
      <c r="C95" t="s">
        <v>432</v>
      </c>
      <c r="D95" s="15">
        <v>56</v>
      </c>
      <c r="E95" s="15">
        <v>6</v>
      </c>
      <c r="F95" s="15">
        <v>2</v>
      </c>
      <c r="G95" s="15">
        <v>83</v>
      </c>
      <c r="H95" s="15">
        <v>10</v>
      </c>
      <c r="I95" s="15">
        <v>143</v>
      </c>
      <c r="J95" s="19">
        <v>84.6</v>
      </c>
    </row>
    <row r="96" spans="1:10" ht="12.75">
      <c r="A96" t="s">
        <v>568</v>
      </c>
      <c r="B96" t="s">
        <v>510</v>
      </c>
      <c r="C96" t="s">
        <v>433</v>
      </c>
      <c r="D96" s="15">
        <v>34</v>
      </c>
      <c r="E96" s="15">
        <v>3</v>
      </c>
      <c r="F96" s="15">
        <v>2</v>
      </c>
      <c r="G96" s="15">
        <v>59</v>
      </c>
      <c r="H96" s="15">
        <v>6</v>
      </c>
      <c r="I96" s="15">
        <v>105</v>
      </c>
      <c r="J96" s="19">
        <v>62.1</v>
      </c>
    </row>
    <row r="97" spans="1:10" ht="12.75">
      <c r="A97" t="s">
        <v>569</v>
      </c>
      <c r="B97" t="s">
        <v>504</v>
      </c>
      <c r="C97" t="s">
        <v>434</v>
      </c>
      <c r="D97" s="16">
        <v>48</v>
      </c>
      <c r="E97" s="16">
        <v>30</v>
      </c>
      <c r="F97" s="16">
        <v>7</v>
      </c>
      <c r="G97" s="16">
        <v>48</v>
      </c>
      <c r="H97" s="16">
        <v>4</v>
      </c>
      <c r="I97" s="16">
        <v>111</v>
      </c>
      <c r="J97" s="18">
        <v>62.7</v>
      </c>
    </row>
    <row r="98" spans="1:10" ht="12.75">
      <c r="A98" t="s">
        <v>569</v>
      </c>
      <c r="B98" t="s">
        <v>505</v>
      </c>
      <c r="C98" t="s">
        <v>435</v>
      </c>
      <c r="D98" s="16">
        <v>65</v>
      </c>
      <c r="E98" s="16">
        <v>37</v>
      </c>
      <c r="F98" s="16">
        <v>11</v>
      </c>
      <c r="G98" s="16">
        <v>36</v>
      </c>
      <c r="H98" s="16">
        <v>4</v>
      </c>
      <c r="I98" s="16">
        <v>131</v>
      </c>
      <c r="J98" s="18">
        <v>74</v>
      </c>
    </row>
    <row r="99" spans="1:10" ht="12.75">
      <c r="A99" t="s">
        <v>569</v>
      </c>
      <c r="B99" t="s">
        <v>506</v>
      </c>
      <c r="C99" t="s">
        <v>436</v>
      </c>
      <c r="D99" s="16">
        <v>64</v>
      </c>
      <c r="E99" s="16">
        <v>35</v>
      </c>
      <c r="F99" s="16">
        <v>13</v>
      </c>
      <c r="G99" s="16">
        <v>40</v>
      </c>
      <c r="H99" s="16">
        <v>3</v>
      </c>
      <c r="I99" s="16">
        <v>148</v>
      </c>
      <c r="J99" s="18">
        <v>83.6</v>
      </c>
    </row>
    <row r="100" spans="1:10" ht="12.75">
      <c r="A100" t="s">
        <v>569</v>
      </c>
      <c r="B100" t="s">
        <v>507</v>
      </c>
      <c r="C100" t="s">
        <v>437</v>
      </c>
      <c r="D100" s="16">
        <v>84</v>
      </c>
      <c r="E100" s="16">
        <v>32</v>
      </c>
      <c r="F100" s="16">
        <v>23</v>
      </c>
      <c r="G100" s="16">
        <v>36</v>
      </c>
      <c r="H100" s="16">
        <v>3</v>
      </c>
      <c r="I100" s="16">
        <v>168</v>
      </c>
      <c r="J100" s="18">
        <v>94.9</v>
      </c>
    </row>
    <row r="101" spans="1:10" ht="12.75">
      <c r="A101" t="s">
        <v>569</v>
      </c>
      <c r="B101" t="s">
        <v>508</v>
      </c>
      <c r="C101" t="s">
        <v>438</v>
      </c>
      <c r="D101" s="16">
        <v>41</v>
      </c>
      <c r="E101" s="16">
        <v>20</v>
      </c>
      <c r="F101" s="16">
        <v>5</v>
      </c>
      <c r="G101" s="16">
        <v>60</v>
      </c>
      <c r="H101" s="16">
        <v>3</v>
      </c>
      <c r="I101" s="16">
        <v>112</v>
      </c>
      <c r="J101" s="18">
        <v>63.3</v>
      </c>
    </row>
    <row r="102" spans="1:10" ht="12.75">
      <c r="A102" t="s">
        <v>569</v>
      </c>
      <c r="B102" t="s">
        <v>509</v>
      </c>
      <c r="C102" t="s">
        <v>439</v>
      </c>
      <c r="D102" s="16">
        <v>43</v>
      </c>
      <c r="E102" s="16">
        <v>18</v>
      </c>
      <c r="F102" s="16">
        <v>8</v>
      </c>
      <c r="G102" s="16">
        <v>112</v>
      </c>
      <c r="H102" s="16">
        <v>7</v>
      </c>
      <c r="I102" s="16">
        <v>167</v>
      </c>
      <c r="J102" s="18">
        <v>94.4</v>
      </c>
    </row>
    <row r="103" spans="1:10" ht="12.75">
      <c r="A103" t="s">
        <v>569</v>
      </c>
      <c r="B103" t="s">
        <v>510</v>
      </c>
      <c r="C103" t="s">
        <v>440</v>
      </c>
      <c r="D103" s="16">
        <v>26</v>
      </c>
      <c r="E103" s="16">
        <v>14</v>
      </c>
      <c r="F103" s="16">
        <v>4</v>
      </c>
      <c r="G103" s="16">
        <v>81</v>
      </c>
      <c r="H103" s="16">
        <v>2</v>
      </c>
      <c r="I103" s="16">
        <v>133</v>
      </c>
      <c r="J103" s="18">
        <v>75.1</v>
      </c>
    </row>
    <row r="104" spans="1:10" ht="12.75">
      <c r="A104" t="s">
        <v>570</v>
      </c>
      <c r="B104" t="s">
        <v>504</v>
      </c>
      <c r="C104" t="s">
        <v>441</v>
      </c>
      <c r="D104" s="15">
        <v>14</v>
      </c>
      <c r="E104" s="15">
        <v>14</v>
      </c>
      <c r="F104" s="15">
        <v>11</v>
      </c>
      <c r="G104" s="15">
        <v>27</v>
      </c>
      <c r="H104" s="15">
        <v>1</v>
      </c>
      <c r="I104" s="15">
        <v>58</v>
      </c>
      <c r="J104" s="19">
        <v>61.1</v>
      </c>
    </row>
    <row r="105" spans="1:10" ht="12.75">
      <c r="A105" t="s">
        <v>570</v>
      </c>
      <c r="B105" t="s">
        <v>505</v>
      </c>
      <c r="C105" t="s">
        <v>442</v>
      </c>
      <c r="D105" s="15">
        <v>17</v>
      </c>
      <c r="E105" s="15">
        <v>21</v>
      </c>
      <c r="F105" s="15">
        <v>14</v>
      </c>
      <c r="G105" s="15">
        <v>30</v>
      </c>
      <c r="H105" s="15">
        <v>1</v>
      </c>
      <c r="I105" s="15">
        <v>73</v>
      </c>
      <c r="J105" s="19">
        <v>76.8</v>
      </c>
    </row>
    <row r="106" spans="1:10" ht="12.75">
      <c r="A106" t="s">
        <v>570</v>
      </c>
      <c r="B106" t="s">
        <v>506</v>
      </c>
      <c r="C106" t="s">
        <v>443</v>
      </c>
      <c r="D106" s="15">
        <v>14</v>
      </c>
      <c r="E106" s="15">
        <v>18</v>
      </c>
      <c r="F106" s="15">
        <v>18</v>
      </c>
      <c r="G106" s="15">
        <v>37</v>
      </c>
      <c r="H106" s="15">
        <v>2</v>
      </c>
      <c r="I106" s="15">
        <v>75</v>
      </c>
      <c r="J106" s="19">
        <v>78.9</v>
      </c>
    </row>
    <row r="107" spans="1:10" ht="12.75">
      <c r="A107" t="s">
        <v>570</v>
      </c>
      <c r="B107" t="s">
        <v>507</v>
      </c>
      <c r="C107" t="s">
        <v>444</v>
      </c>
      <c r="D107" s="15">
        <v>28</v>
      </c>
      <c r="E107" s="15">
        <v>23</v>
      </c>
      <c r="F107" s="15">
        <v>22</v>
      </c>
      <c r="G107" s="15">
        <v>29</v>
      </c>
      <c r="H107" s="15">
        <v>1</v>
      </c>
      <c r="I107" s="15">
        <v>92</v>
      </c>
      <c r="J107" s="19">
        <v>96.8</v>
      </c>
    </row>
    <row r="108" spans="1:10" ht="12.75">
      <c r="A108" t="s">
        <v>570</v>
      </c>
      <c r="B108" t="s">
        <v>508</v>
      </c>
      <c r="C108" t="s">
        <v>445</v>
      </c>
      <c r="D108" s="15">
        <v>11</v>
      </c>
      <c r="E108" s="15">
        <v>13</v>
      </c>
      <c r="F108" s="15">
        <v>12</v>
      </c>
      <c r="G108" s="15">
        <v>35</v>
      </c>
      <c r="H108" s="15">
        <v>1</v>
      </c>
      <c r="I108" s="15">
        <v>60</v>
      </c>
      <c r="J108" s="19">
        <v>63.2</v>
      </c>
    </row>
    <row r="109" spans="1:10" ht="12.75">
      <c r="A109" t="s">
        <v>570</v>
      </c>
      <c r="B109" t="s">
        <v>509</v>
      </c>
      <c r="C109" t="s">
        <v>446</v>
      </c>
      <c r="D109" s="15">
        <v>7</v>
      </c>
      <c r="E109" s="15">
        <v>17</v>
      </c>
      <c r="F109" s="15">
        <v>13</v>
      </c>
      <c r="G109" s="15">
        <v>68</v>
      </c>
      <c r="H109" s="15">
        <v>1</v>
      </c>
      <c r="I109" s="15">
        <v>91</v>
      </c>
      <c r="J109" s="19">
        <v>95.8</v>
      </c>
    </row>
    <row r="110" spans="1:10" ht="12.75">
      <c r="A110" t="s">
        <v>570</v>
      </c>
      <c r="B110" t="s">
        <v>510</v>
      </c>
      <c r="C110" t="s">
        <v>447</v>
      </c>
      <c r="D110" s="15">
        <v>6</v>
      </c>
      <c r="E110" s="15">
        <v>9</v>
      </c>
      <c r="F110" s="15">
        <v>10</v>
      </c>
      <c r="G110" s="15">
        <v>48</v>
      </c>
      <c r="H110" s="15">
        <v>0</v>
      </c>
      <c r="I110" s="15">
        <v>73</v>
      </c>
      <c r="J110" s="19">
        <v>76.8</v>
      </c>
    </row>
    <row r="111" spans="1:10" ht="12.75">
      <c r="A111" t="s">
        <v>571</v>
      </c>
      <c r="B111" t="s">
        <v>504</v>
      </c>
      <c r="C111" t="s">
        <v>448</v>
      </c>
      <c r="D111" s="16">
        <v>1</v>
      </c>
      <c r="E111" s="16">
        <v>17</v>
      </c>
      <c r="F111" s="16">
        <v>3</v>
      </c>
      <c r="G111" s="16">
        <v>17</v>
      </c>
      <c r="H111" s="16">
        <v>7</v>
      </c>
      <c r="I111" s="16">
        <v>34</v>
      </c>
      <c r="J111" s="18">
        <v>69.4</v>
      </c>
    </row>
    <row r="112" spans="1:10" ht="12.75">
      <c r="A112" t="s">
        <v>571</v>
      </c>
      <c r="B112" t="s">
        <v>505</v>
      </c>
      <c r="C112" t="s">
        <v>449</v>
      </c>
      <c r="D112" s="16">
        <v>1</v>
      </c>
      <c r="E112" s="16">
        <v>23</v>
      </c>
      <c r="F112" s="16">
        <v>7</v>
      </c>
      <c r="G112" s="16">
        <v>8</v>
      </c>
      <c r="H112" s="16">
        <v>7</v>
      </c>
      <c r="I112" s="16">
        <v>42</v>
      </c>
      <c r="J112" s="18">
        <v>85.7</v>
      </c>
    </row>
    <row r="113" spans="1:10" ht="12.75">
      <c r="A113" t="s">
        <v>571</v>
      </c>
      <c r="B113" t="s">
        <v>506</v>
      </c>
      <c r="C113" t="s">
        <v>450</v>
      </c>
      <c r="D113" s="16">
        <v>2</v>
      </c>
      <c r="E113" s="16">
        <v>22</v>
      </c>
      <c r="F113" s="16">
        <v>8</v>
      </c>
      <c r="G113" s="16">
        <v>13</v>
      </c>
      <c r="H113" s="16">
        <v>6</v>
      </c>
      <c r="I113" s="16">
        <v>44</v>
      </c>
      <c r="J113" s="18">
        <v>89.8</v>
      </c>
    </row>
    <row r="114" spans="1:10" ht="12.75">
      <c r="A114" t="s">
        <v>571</v>
      </c>
      <c r="B114" t="s">
        <v>507</v>
      </c>
      <c r="C114" t="s">
        <v>451</v>
      </c>
      <c r="D114" s="16">
        <v>1</v>
      </c>
      <c r="E114" s="16">
        <v>18</v>
      </c>
      <c r="F114" s="16">
        <v>11</v>
      </c>
      <c r="G114" s="16">
        <v>9</v>
      </c>
      <c r="H114" s="16">
        <v>8</v>
      </c>
      <c r="I114" s="16">
        <v>45</v>
      </c>
      <c r="J114" s="18">
        <v>91.8</v>
      </c>
    </row>
    <row r="115" spans="1:10" ht="12.75">
      <c r="A115" t="s">
        <v>571</v>
      </c>
      <c r="B115" t="s">
        <v>508</v>
      </c>
      <c r="C115" t="s">
        <v>452</v>
      </c>
      <c r="D115" s="16">
        <v>2</v>
      </c>
      <c r="E115" s="16">
        <v>17</v>
      </c>
      <c r="F115" s="16">
        <v>4</v>
      </c>
      <c r="G115" s="16">
        <v>14</v>
      </c>
      <c r="H115" s="16">
        <v>5</v>
      </c>
      <c r="I115" s="16">
        <v>32</v>
      </c>
      <c r="J115" s="18">
        <v>65.3</v>
      </c>
    </row>
    <row r="116" spans="1:10" ht="12.75">
      <c r="A116" t="s">
        <v>571</v>
      </c>
      <c r="B116" t="s">
        <v>509</v>
      </c>
      <c r="C116" t="s">
        <v>453</v>
      </c>
      <c r="D116" s="16">
        <v>0</v>
      </c>
      <c r="E116" s="16">
        <v>19</v>
      </c>
      <c r="F116" s="16">
        <v>5</v>
      </c>
      <c r="G116" s="16">
        <v>32</v>
      </c>
      <c r="H116" s="16">
        <v>6</v>
      </c>
      <c r="I116" s="16">
        <v>46</v>
      </c>
      <c r="J116" s="18">
        <v>93.9</v>
      </c>
    </row>
    <row r="117" spans="1:10" ht="12.75">
      <c r="A117" t="s">
        <v>571</v>
      </c>
      <c r="B117" t="s">
        <v>510</v>
      </c>
      <c r="C117" t="s">
        <v>454</v>
      </c>
      <c r="D117" s="16">
        <v>0</v>
      </c>
      <c r="E117" s="16">
        <v>16</v>
      </c>
      <c r="F117" s="16">
        <v>3</v>
      </c>
      <c r="G117" s="16">
        <v>29</v>
      </c>
      <c r="H117" s="16">
        <v>5</v>
      </c>
      <c r="I117" s="16">
        <v>36</v>
      </c>
      <c r="J117" s="18">
        <v>73.5</v>
      </c>
    </row>
    <row r="118" spans="1:10" ht="12.75">
      <c r="A118" t="s">
        <v>572</v>
      </c>
      <c r="B118" t="s">
        <v>504</v>
      </c>
      <c r="C118" t="s">
        <v>455</v>
      </c>
      <c r="D118" s="15">
        <v>1</v>
      </c>
      <c r="E118" s="15">
        <v>1</v>
      </c>
      <c r="F118" s="15">
        <v>0</v>
      </c>
      <c r="G118" s="15">
        <v>0</v>
      </c>
      <c r="H118" s="15">
        <v>0</v>
      </c>
      <c r="I118" s="15">
        <v>1</v>
      </c>
      <c r="J118" s="19">
        <v>25</v>
      </c>
    </row>
    <row r="119" spans="1:10" ht="12.75">
      <c r="A119" t="s">
        <v>572</v>
      </c>
      <c r="B119" t="s">
        <v>505</v>
      </c>
      <c r="C119" t="s">
        <v>456</v>
      </c>
      <c r="D119" s="15">
        <v>1</v>
      </c>
      <c r="E119" s="15">
        <v>2</v>
      </c>
      <c r="F119" s="15">
        <v>1</v>
      </c>
      <c r="G119" s="15">
        <v>0</v>
      </c>
      <c r="H119" s="15">
        <v>0</v>
      </c>
      <c r="I119" s="15">
        <v>3</v>
      </c>
      <c r="J119" s="19">
        <v>75</v>
      </c>
    </row>
    <row r="120" spans="1:10" ht="12.75">
      <c r="A120" t="s">
        <v>572</v>
      </c>
      <c r="B120" t="s">
        <v>506</v>
      </c>
      <c r="C120" t="s">
        <v>457</v>
      </c>
      <c r="D120" s="15">
        <v>2</v>
      </c>
      <c r="E120" s="15">
        <v>3</v>
      </c>
      <c r="F120" s="15">
        <v>1</v>
      </c>
      <c r="G120" s="15">
        <v>0</v>
      </c>
      <c r="H120" s="15">
        <v>0</v>
      </c>
      <c r="I120" s="15">
        <v>4</v>
      </c>
      <c r="J120" s="19">
        <v>100</v>
      </c>
    </row>
    <row r="121" spans="1:10" ht="12.75">
      <c r="A121" t="s">
        <v>572</v>
      </c>
      <c r="B121" t="s">
        <v>507</v>
      </c>
      <c r="C121" t="s">
        <v>458</v>
      </c>
      <c r="D121" s="15">
        <v>1</v>
      </c>
      <c r="E121" s="15">
        <v>3</v>
      </c>
      <c r="F121" s="15">
        <v>2</v>
      </c>
      <c r="G121" s="15">
        <v>0</v>
      </c>
      <c r="H121" s="15">
        <v>0</v>
      </c>
      <c r="I121" s="15">
        <v>4</v>
      </c>
      <c r="J121" s="19">
        <v>100</v>
      </c>
    </row>
    <row r="122" spans="1:10" ht="12.75">
      <c r="A122" t="s">
        <v>572</v>
      </c>
      <c r="B122" t="s">
        <v>508</v>
      </c>
      <c r="C122" t="s">
        <v>459</v>
      </c>
      <c r="D122" s="15">
        <v>0</v>
      </c>
      <c r="E122" s="15">
        <v>0</v>
      </c>
      <c r="F122" s="15">
        <v>0</v>
      </c>
      <c r="G122" s="15">
        <v>2</v>
      </c>
      <c r="H122" s="15">
        <v>0</v>
      </c>
      <c r="I122" s="15">
        <v>3</v>
      </c>
      <c r="J122" s="19">
        <v>75</v>
      </c>
    </row>
    <row r="123" spans="1:10" ht="12.75">
      <c r="A123" t="s">
        <v>572</v>
      </c>
      <c r="B123" t="s">
        <v>509</v>
      </c>
      <c r="C123" t="s">
        <v>460</v>
      </c>
      <c r="D123" s="15">
        <v>0</v>
      </c>
      <c r="E123" s="15">
        <v>0</v>
      </c>
      <c r="F123" s="15">
        <v>0</v>
      </c>
      <c r="G123" s="15">
        <v>3</v>
      </c>
      <c r="H123" s="15">
        <v>0</v>
      </c>
      <c r="I123" s="15">
        <v>3</v>
      </c>
      <c r="J123" s="19">
        <v>75</v>
      </c>
    </row>
    <row r="124" spans="1:10" ht="12.75">
      <c r="A124" t="s">
        <v>572</v>
      </c>
      <c r="B124" t="s">
        <v>510</v>
      </c>
      <c r="C124" t="s">
        <v>461</v>
      </c>
      <c r="D124" s="15">
        <v>0</v>
      </c>
      <c r="E124" s="15">
        <v>0</v>
      </c>
      <c r="F124" s="15">
        <v>0</v>
      </c>
      <c r="G124" s="15">
        <v>3</v>
      </c>
      <c r="H124" s="15">
        <v>0</v>
      </c>
      <c r="I124" s="15">
        <v>4</v>
      </c>
      <c r="J124" s="19">
        <v>100</v>
      </c>
    </row>
    <row r="125" spans="1:10" ht="12.75">
      <c r="A125" t="s">
        <v>573</v>
      </c>
      <c r="B125" t="s">
        <v>504</v>
      </c>
      <c r="C125" t="s">
        <v>462</v>
      </c>
      <c r="D125" s="16">
        <v>19</v>
      </c>
      <c r="E125" s="16">
        <v>6</v>
      </c>
      <c r="F125" s="16">
        <v>1</v>
      </c>
      <c r="G125" s="16">
        <v>19</v>
      </c>
      <c r="H125" s="16">
        <v>0</v>
      </c>
      <c r="I125" s="16">
        <v>34</v>
      </c>
      <c r="J125" s="18">
        <v>54</v>
      </c>
    </row>
    <row r="126" spans="1:10" ht="12.75">
      <c r="A126" t="s">
        <v>573</v>
      </c>
      <c r="B126" t="s">
        <v>505</v>
      </c>
      <c r="C126" t="s">
        <v>463</v>
      </c>
      <c r="D126" s="16">
        <v>30</v>
      </c>
      <c r="E126" s="16">
        <v>6</v>
      </c>
      <c r="F126" s="16">
        <v>1</v>
      </c>
      <c r="G126" s="16">
        <v>13</v>
      </c>
      <c r="H126" s="16">
        <v>0</v>
      </c>
      <c r="I126" s="16">
        <v>44</v>
      </c>
      <c r="J126" s="18">
        <v>69.8</v>
      </c>
    </row>
    <row r="127" spans="1:10" ht="12.75">
      <c r="A127" t="s">
        <v>573</v>
      </c>
      <c r="B127" t="s">
        <v>506</v>
      </c>
      <c r="C127" t="s">
        <v>464</v>
      </c>
      <c r="D127" s="16">
        <v>25</v>
      </c>
      <c r="E127" s="16">
        <v>4</v>
      </c>
      <c r="F127" s="16">
        <v>3</v>
      </c>
      <c r="G127" s="16">
        <v>14</v>
      </c>
      <c r="H127" s="16">
        <v>0</v>
      </c>
      <c r="I127" s="16">
        <v>47</v>
      </c>
      <c r="J127" s="18">
        <v>74.6</v>
      </c>
    </row>
    <row r="128" spans="1:10" ht="12.75">
      <c r="A128" t="s">
        <v>573</v>
      </c>
      <c r="B128" t="s">
        <v>507</v>
      </c>
      <c r="C128" t="s">
        <v>465</v>
      </c>
      <c r="D128" s="16">
        <v>31</v>
      </c>
      <c r="E128" s="16">
        <v>8</v>
      </c>
      <c r="F128" s="16">
        <v>3</v>
      </c>
      <c r="G128" s="16">
        <v>15</v>
      </c>
      <c r="H128" s="16">
        <v>1</v>
      </c>
      <c r="I128" s="16">
        <v>57</v>
      </c>
      <c r="J128" s="18">
        <v>90.5</v>
      </c>
    </row>
    <row r="129" spans="1:10" ht="12.75">
      <c r="A129" t="s">
        <v>573</v>
      </c>
      <c r="B129" t="s">
        <v>508</v>
      </c>
      <c r="C129" t="s">
        <v>466</v>
      </c>
      <c r="D129" s="16">
        <v>15</v>
      </c>
      <c r="E129" s="16">
        <v>0</v>
      </c>
      <c r="F129" s="16">
        <v>0</v>
      </c>
      <c r="G129" s="16">
        <v>15</v>
      </c>
      <c r="H129" s="16">
        <v>0</v>
      </c>
      <c r="I129" s="16">
        <v>28</v>
      </c>
      <c r="J129" s="18">
        <v>44.4</v>
      </c>
    </row>
    <row r="130" spans="1:10" ht="12.75">
      <c r="A130" t="s">
        <v>573</v>
      </c>
      <c r="B130" t="s">
        <v>509</v>
      </c>
      <c r="C130" t="s">
        <v>467</v>
      </c>
      <c r="D130" s="16">
        <v>20</v>
      </c>
      <c r="E130" s="16">
        <v>3</v>
      </c>
      <c r="F130" s="16">
        <v>2</v>
      </c>
      <c r="G130" s="16">
        <v>30</v>
      </c>
      <c r="H130" s="16">
        <v>9</v>
      </c>
      <c r="I130" s="16">
        <v>58</v>
      </c>
      <c r="J130" s="18">
        <v>92.1</v>
      </c>
    </row>
    <row r="131" spans="1:10" ht="12.75">
      <c r="A131" t="s">
        <v>573</v>
      </c>
      <c r="B131" t="s">
        <v>510</v>
      </c>
      <c r="C131" t="s">
        <v>468</v>
      </c>
      <c r="D131" s="16">
        <v>12</v>
      </c>
      <c r="E131" s="16">
        <v>2</v>
      </c>
      <c r="F131" s="16">
        <v>2</v>
      </c>
      <c r="G131" s="16">
        <v>17</v>
      </c>
      <c r="H131" s="16">
        <v>3</v>
      </c>
      <c r="I131" s="16">
        <v>39</v>
      </c>
      <c r="J131" s="18">
        <v>61.9</v>
      </c>
    </row>
    <row r="132" spans="1:10" ht="12.75">
      <c r="A132" t="s">
        <v>574</v>
      </c>
      <c r="B132" t="s">
        <v>504</v>
      </c>
      <c r="C132" t="s">
        <v>469</v>
      </c>
      <c r="D132" s="15">
        <v>1</v>
      </c>
      <c r="E132" s="15">
        <v>17</v>
      </c>
      <c r="F132" s="15">
        <v>1</v>
      </c>
      <c r="G132" s="15">
        <v>18</v>
      </c>
      <c r="H132" s="15">
        <v>10</v>
      </c>
      <c r="I132" s="15">
        <v>41</v>
      </c>
      <c r="J132" s="19">
        <v>69.5</v>
      </c>
    </row>
    <row r="133" spans="1:10" ht="12.75">
      <c r="A133" t="s">
        <v>574</v>
      </c>
      <c r="B133" t="s">
        <v>505</v>
      </c>
      <c r="C133" t="s">
        <v>470</v>
      </c>
      <c r="D133" s="15">
        <v>4</v>
      </c>
      <c r="E133" s="15">
        <v>26</v>
      </c>
      <c r="F133" s="15">
        <v>3</v>
      </c>
      <c r="G133" s="15">
        <v>14</v>
      </c>
      <c r="H133" s="15">
        <v>9</v>
      </c>
      <c r="I133" s="15">
        <v>51</v>
      </c>
      <c r="J133" s="19">
        <v>86.4</v>
      </c>
    </row>
    <row r="134" spans="1:10" ht="12.75">
      <c r="A134" t="s">
        <v>574</v>
      </c>
      <c r="B134" t="s">
        <v>506</v>
      </c>
      <c r="C134" t="s">
        <v>471</v>
      </c>
      <c r="D134" s="15">
        <v>1</v>
      </c>
      <c r="E134" s="15">
        <v>26</v>
      </c>
      <c r="F134" s="15">
        <v>3</v>
      </c>
      <c r="G134" s="15">
        <v>18</v>
      </c>
      <c r="H134" s="15">
        <v>8</v>
      </c>
      <c r="I134" s="15">
        <v>52</v>
      </c>
      <c r="J134" s="19">
        <v>88.1</v>
      </c>
    </row>
    <row r="135" spans="1:10" ht="12.75">
      <c r="A135" t="s">
        <v>574</v>
      </c>
      <c r="B135" t="s">
        <v>507</v>
      </c>
      <c r="C135" t="s">
        <v>472</v>
      </c>
      <c r="D135" s="15">
        <v>3</v>
      </c>
      <c r="E135" s="15">
        <v>25</v>
      </c>
      <c r="F135" s="15">
        <v>5</v>
      </c>
      <c r="G135" s="15">
        <v>17</v>
      </c>
      <c r="H135" s="15">
        <v>10</v>
      </c>
      <c r="I135" s="15">
        <v>56</v>
      </c>
      <c r="J135" s="19">
        <v>94.9</v>
      </c>
    </row>
    <row r="136" spans="1:10" ht="12.75">
      <c r="A136" t="s">
        <v>574</v>
      </c>
      <c r="B136" t="s">
        <v>508</v>
      </c>
      <c r="C136" t="s">
        <v>473</v>
      </c>
      <c r="D136" s="15">
        <v>1</v>
      </c>
      <c r="E136" s="15">
        <v>17</v>
      </c>
      <c r="F136" s="15">
        <v>1</v>
      </c>
      <c r="G136" s="15">
        <v>21</v>
      </c>
      <c r="H136" s="15">
        <v>5</v>
      </c>
      <c r="I136" s="15">
        <v>37</v>
      </c>
      <c r="J136" s="19">
        <v>62.7</v>
      </c>
    </row>
    <row r="137" spans="1:10" ht="12.75">
      <c r="A137" t="s">
        <v>574</v>
      </c>
      <c r="B137" t="s">
        <v>509</v>
      </c>
      <c r="C137" t="s">
        <v>474</v>
      </c>
      <c r="D137" s="15">
        <v>1</v>
      </c>
      <c r="E137" s="15">
        <v>17</v>
      </c>
      <c r="F137" s="15">
        <v>1</v>
      </c>
      <c r="G137" s="15">
        <v>48</v>
      </c>
      <c r="H137" s="15">
        <v>7</v>
      </c>
      <c r="I137" s="15">
        <v>57</v>
      </c>
      <c r="J137" s="19">
        <v>96.6</v>
      </c>
    </row>
    <row r="138" spans="1:10" ht="12.75">
      <c r="A138" t="s">
        <v>574</v>
      </c>
      <c r="B138" t="s">
        <v>510</v>
      </c>
      <c r="C138" t="s">
        <v>475</v>
      </c>
      <c r="D138" s="15">
        <v>0</v>
      </c>
      <c r="E138" s="15">
        <v>14</v>
      </c>
      <c r="F138" s="15">
        <v>1</v>
      </c>
      <c r="G138" s="15">
        <v>40</v>
      </c>
      <c r="H138" s="15">
        <v>4</v>
      </c>
      <c r="I138" s="15">
        <v>48</v>
      </c>
      <c r="J138" s="19">
        <v>81.4</v>
      </c>
    </row>
    <row r="139" spans="1:10" ht="12.75">
      <c r="A139" t="s">
        <v>575</v>
      </c>
      <c r="B139" t="s">
        <v>504</v>
      </c>
      <c r="C139" t="s">
        <v>476</v>
      </c>
      <c r="D139" s="16">
        <v>19</v>
      </c>
      <c r="E139" s="16">
        <v>3</v>
      </c>
      <c r="F139" s="16">
        <v>1</v>
      </c>
      <c r="G139" s="16">
        <v>12</v>
      </c>
      <c r="H139" s="16">
        <v>0</v>
      </c>
      <c r="I139" s="16">
        <v>30</v>
      </c>
      <c r="J139" s="18">
        <v>60</v>
      </c>
    </row>
    <row r="140" spans="1:10" ht="12.75">
      <c r="A140" t="s">
        <v>575</v>
      </c>
      <c r="B140" t="s">
        <v>505</v>
      </c>
      <c r="C140" t="s">
        <v>477</v>
      </c>
      <c r="D140" s="16">
        <v>21</v>
      </c>
      <c r="E140" s="16">
        <v>5</v>
      </c>
      <c r="F140" s="16">
        <v>1</v>
      </c>
      <c r="G140" s="16">
        <v>11</v>
      </c>
      <c r="H140" s="16">
        <v>0</v>
      </c>
      <c r="I140" s="16">
        <v>34</v>
      </c>
      <c r="J140" s="18">
        <v>68</v>
      </c>
    </row>
    <row r="141" spans="1:10" ht="12.75">
      <c r="A141" t="s">
        <v>575</v>
      </c>
      <c r="B141" t="s">
        <v>506</v>
      </c>
      <c r="C141" t="s">
        <v>478</v>
      </c>
      <c r="D141" s="16">
        <v>26</v>
      </c>
      <c r="E141" s="16">
        <v>3</v>
      </c>
      <c r="F141" s="16">
        <v>0</v>
      </c>
      <c r="G141" s="16">
        <v>13</v>
      </c>
      <c r="H141" s="16">
        <v>0</v>
      </c>
      <c r="I141" s="16">
        <v>42</v>
      </c>
      <c r="J141" s="18">
        <v>84</v>
      </c>
    </row>
    <row r="142" spans="1:10" ht="12.75">
      <c r="A142" t="s">
        <v>575</v>
      </c>
      <c r="B142" t="s">
        <v>507</v>
      </c>
      <c r="C142" t="s">
        <v>479</v>
      </c>
      <c r="D142" s="16">
        <v>30</v>
      </c>
      <c r="E142" s="16">
        <v>6</v>
      </c>
      <c r="F142" s="16">
        <v>0</v>
      </c>
      <c r="G142" s="16">
        <v>13</v>
      </c>
      <c r="H142" s="16">
        <v>1</v>
      </c>
      <c r="I142" s="16">
        <v>47</v>
      </c>
      <c r="J142" s="18">
        <v>94</v>
      </c>
    </row>
    <row r="143" spans="1:10" ht="12.75">
      <c r="A143" t="s">
        <v>575</v>
      </c>
      <c r="B143" t="s">
        <v>508</v>
      </c>
      <c r="C143" t="s">
        <v>480</v>
      </c>
      <c r="D143" s="16">
        <v>16</v>
      </c>
      <c r="E143" s="16">
        <v>2</v>
      </c>
      <c r="F143" s="16">
        <v>0</v>
      </c>
      <c r="G143" s="16">
        <v>12</v>
      </c>
      <c r="H143" s="16">
        <v>0</v>
      </c>
      <c r="I143" s="16">
        <v>30</v>
      </c>
      <c r="J143" s="18">
        <v>60</v>
      </c>
    </row>
    <row r="144" spans="1:10" ht="12.75">
      <c r="A144" t="s">
        <v>575</v>
      </c>
      <c r="B144" t="s">
        <v>509</v>
      </c>
      <c r="C144" t="s">
        <v>481</v>
      </c>
      <c r="D144" s="16">
        <v>23</v>
      </c>
      <c r="E144" s="16">
        <v>4</v>
      </c>
      <c r="F144" s="16">
        <v>0</v>
      </c>
      <c r="G144" s="16">
        <v>21</v>
      </c>
      <c r="H144" s="16">
        <v>1</v>
      </c>
      <c r="I144" s="16">
        <v>48</v>
      </c>
      <c r="J144" s="18">
        <v>96</v>
      </c>
    </row>
    <row r="145" spans="1:10" ht="12.75">
      <c r="A145" t="s">
        <v>575</v>
      </c>
      <c r="B145" t="s">
        <v>510</v>
      </c>
      <c r="C145" t="s">
        <v>482</v>
      </c>
      <c r="D145" s="16">
        <v>14</v>
      </c>
      <c r="E145" s="16">
        <v>6</v>
      </c>
      <c r="F145" s="16">
        <v>0</v>
      </c>
      <c r="G145" s="16">
        <v>15</v>
      </c>
      <c r="H145" s="16">
        <v>1</v>
      </c>
      <c r="I145" s="16">
        <v>37</v>
      </c>
      <c r="J145" s="18">
        <v>74</v>
      </c>
    </row>
    <row r="146" spans="1:10" ht="12.75">
      <c r="A146" t="s">
        <v>576</v>
      </c>
      <c r="B146" t="s">
        <v>504</v>
      </c>
      <c r="C146" t="s">
        <v>483</v>
      </c>
      <c r="D146" s="15">
        <v>33</v>
      </c>
      <c r="E146" s="15">
        <v>18</v>
      </c>
      <c r="F146" s="15">
        <v>12</v>
      </c>
      <c r="G146" s="15">
        <v>40</v>
      </c>
      <c r="H146" s="15">
        <v>2</v>
      </c>
      <c r="I146" s="15">
        <v>84</v>
      </c>
      <c r="J146" s="19">
        <v>61.8</v>
      </c>
    </row>
    <row r="147" spans="1:10" ht="12.75">
      <c r="A147" t="s">
        <v>576</v>
      </c>
      <c r="B147" t="s">
        <v>505</v>
      </c>
      <c r="C147" t="s">
        <v>484</v>
      </c>
      <c r="D147" s="15">
        <v>42</v>
      </c>
      <c r="E147" s="15">
        <v>26</v>
      </c>
      <c r="F147" s="15">
        <v>16</v>
      </c>
      <c r="G147" s="15">
        <v>34</v>
      </c>
      <c r="H147" s="15">
        <v>1</v>
      </c>
      <c r="I147" s="15">
        <v>101</v>
      </c>
      <c r="J147" s="19">
        <v>74.3</v>
      </c>
    </row>
    <row r="148" spans="1:10" ht="12.75">
      <c r="A148" t="s">
        <v>576</v>
      </c>
      <c r="B148" t="s">
        <v>506</v>
      </c>
      <c r="C148" t="s">
        <v>485</v>
      </c>
      <c r="D148" s="15">
        <v>34</v>
      </c>
      <c r="E148" s="15">
        <v>23</v>
      </c>
      <c r="F148" s="15">
        <v>26</v>
      </c>
      <c r="G148" s="15">
        <v>47</v>
      </c>
      <c r="H148" s="15">
        <v>1</v>
      </c>
      <c r="I148" s="15">
        <v>113</v>
      </c>
      <c r="J148" s="19">
        <v>83.1</v>
      </c>
    </row>
    <row r="149" spans="1:10" ht="12.75">
      <c r="A149" t="s">
        <v>576</v>
      </c>
      <c r="B149" t="s">
        <v>507</v>
      </c>
      <c r="C149" t="s">
        <v>486</v>
      </c>
      <c r="D149" s="15">
        <v>58</v>
      </c>
      <c r="E149" s="15">
        <v>23</v>
      </c>
      <c r="F149" s="15">
        <v>31</v>
      </c>
      <c r="G149" s="15">
        <v>31</v>
      </c>
      <c r="H149" s="15">
        <v>1</v>
      </c>
      <c r="I149" s="15">
        <v>130</v>
      </c>
      <c r="J149" s="19">
        <v>95.6</v>
      </c>
    </row>
    <row r="150" spans="1:10" ht="12.75">
      <c r="A150" t="s">
        <v>576</v>
      </c>
      <c r="B150" t="s">
        <v>508</v>
      </c>
      <c r="C150" t="s">
        <v>487</v>
      </c>
      <c r="D150" s="15">
        <v>28</v>
      </c>
      <c r="E150" s="15">
        <v>17</v>
      </c>
      <c r="F150" s="15">
        <v>15</v>
      </c>
      <c r="G150" s="15">
        <v>49</v>
      </c>
      <c r="H150" s="15">
        <v>2</v>
      </c>
      <c r="I150" s="15">
        <v>93</v>
      </c>
      <c r="J150" s="19">
        <v>68.4</v>
      </c>
    </row>
    <row r="151" spans="1:10" ht="12.75">
      <c r="A151" t="s">
        <v>576</v>
      </c>
      <c r="B151" t="s">
        <v>509</v>
      </c>
      <c r="C151" t="s">
        <v>488</v>
      </c>
      <c r="D151" s="15">
        <v>23</v>
      </c>
      <c r="E151" s="15">
        <v>23</v>
      </c>
      <c r="F151" s="15">
        <v>20</v>
      </c>
      <c r="G151" s="15">
        <v>93</v>
      </c>
      <c r="H151" s="15">
        <v>2</v>
      </c>
      <c r="I151" s="15">
        <v>131</v>
      </c>
      <c r="J151" s="19">
        <v>96.3</v>
      </c>
    </row>
    <row r="152" spans="1:10" ht="12.75">
      <c r="A152" t="s">
        <v>576</v>
      </c>
      <c r="B152" t="s">
        <v>510</v>
      </c>
      <c r="C152" t="s">
        <v>489</v>
      </c>
      <c r="D152" s="15">
        <v>17</v>
      </c>
      <c r="E152" s="15">
        <v>12</v>
      </c>
      <c r="F152" s="15">
        <v>13</v>
      </c>
      <c r="G152" s="15">
        <v>64</v>
      </c>
      <c r="H152" s="15">
        <v>1</v>
      </c>
      <c r="I152" s="15">
        <v>102</v>
      </c>
      <c r="J152" s="19">
        <v>75</v>
      </c>
    </row>
    <row r="153" spans="1:10" ht="12.75">
      <c r="A153" t="s">
        <v>577</v>
      </c>
      <c r="B153" t="s">
        <v>504</v>
      </c>
      <c r="C153" t="s">
        <v>490</v>
      </c>
      <c r="D153" s="16">
        <v>56</v>
      </c>
      <c r="E153" s="16">
        <v>21</v>
      </c>
      <c r="F153" s="16">
        <v>11</v>
      </c>
      <c r="G153" s="16">
        <v>49</v>
      </c>
      <c r="H153" s="16">
        <v>7</v>
      </c>
      <c r="I153" s="16">
        <v>113</v>
      </c>
      <c r="J153" s="18">
        <v>62.4</v>
      </c>
    </row>
    <row r="154" spans="1:10" ht="12.75">
      <c r="A154" t="s">
        <v>577</v>
      </c>
      <c r="B154" t="s">
        <v>505</v>
      </c>
      <c r="C154" t="s">
        <v>491</v>
      </c>
      <c r="D154" s="16">
        <v>68</v>
      </c>
      <c r="E154" s="16">
        <v>25</v>
      </c>
      <c r="F154" s="16">
        <v>16</v>
      </c>
      <c r="G154" s="16">
        <v>49</v>
      </c>
      <c r="H154" s="16">
        <v>7</v>
      </c>
      <c r="I154" s="16">
        <v>138</v>
      </c>
      <c r="J154" s="18">
        <v>76.2</v>
      </c>
    </row>
    <row r="155" spans="1:10" ht="12.75">
      <c r="A155" t="s">
        <v>577</v>
      </c>
      <c r="B155" t="s">
        <v>506</v>
      </c>
      <c r="C155" t="s">
        <v>492</v>
      </c>
      <c r="D155" s="16">
        <v>69</v>
      </c>
      <c r="E155" s="16">
        <v>18</v>
      </c>
      <c r="F155" s="16">
        <v>9</v>
      </c>
      <c r="G155" s="16">
        <v>52</v>
      </c>
      <c r="H155" s="16">
        <v>6</v>
      </c>
      <c r="I155" s="16">
        <v>136</v>
      </c>
      <c r="J155" s="18">
        <v>75.1</v>
      </c>
    </row>
    <row r="156" spans="1:10" ht="12.75">
      <c r="A156" t="s">
        <v>577</v>
      </c>
      <c r="B156" t="s">
        <v>507</v>
      </c>
      <c r="C156" t="s">
        <v>493</v>
      </c>
      <c r="D156" s="16">
        <v>79</v>
      </c>
      <c r="E156" s="16">
        <v>17</v>
      </c>
      <c r="F156" s="16">
        <v>18</v>
      </c>
      <c r="G156" s="16">
        <v>46</v>
      </c>
      <c r="H156" s="16">
        <v>5</v>
      </c>
      <c r="I156" s="16">
        <v>156</v>
      </c>
      <c r="J156" s="18">
        <v>86.2</v>
      </c>
    </row>
    <row r="157" spans="1:10" ht="12.75">
      <c r="A157" t="s">
        <v>577</v>
      </c>
      <c r="B157" t="s">
        <v>508</v>
      </c>
      <c r="C157" t="s">
        <v>494</v>
      </c>
      <c r="D157" s="16">
        <v>49</v>
      </c>
      <c r="E157" s="16">
        <v>16</v>
      </c>
      <c r="F157" s="16">
        <v>9</v>
      </c>
      <c r="G157" s="16">
        <v>55</v>
      </c>
      <c r="H157" s="16">
        <v>3</v>
      </c>
      <c r="I157" s="16">
        <v>110</v>
      </c>
      <c r="J157" s="18">
        <v>60.8</v>
      </c>
    </row>
    <row r="158" spans="1:10" ht="12.75">
      <c r="A158" t="s">
        <v>577</v>
      </c>
      <c r="B158" t="s">
        <v>509</v>
      </c>
      <c r="C158" t="s">
        <v>495</v>
      </c>
      <c r="D158" s="16">
        <v>40</v>
      </c>
      <c r="E158" s="16">
        <v>13</v>
      </c>
      <c r="F158" s="16">
        <v>7</v>
      </c>
      <c r="G158" s="16">
        <v>104</v>
      </c>
      <c r="H158" s="16">
        <v>5</v>
      </c>
      <c r="I158" s="16">
        <v>154</v>
      </c>
      <c r="J158" s="18">
        <v>85.1</v>
      </c>
    </row>
    <row r="159" spans="1:10" ht="12.75">
      <c r="A159" t="s">
        <v>577</v>
      </c>
      <c r="B159" t="s">
        <v>510</v>
      </c>
      <c r="C159" t="s">
        <v>496</v>
      </c>
      <c r="D159" s="16">
        <v>24</v>
      </c>
      <c r="E159" s="16">
        <v>8</v>
      </c>
      <c r="F159" s="16">
        <v>5</v>
      </c>
      <c r="G159" s="16">
        <v>80</v>
      </c>
      <c r="H159" s="16">
        <v>4</v>
      </c>
      <c r="I159" s="16">
        <v>121</v>
      </c>
      <c r="J159" s="18">
        <v>66.9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31">
      <selection activeCell="B46" sqref="B46:B50"/>
    </sheetView>
  </sheetViews>
  <sheetFormatPr defaultColWidth="9.140625" defaultRowHeight="12.75"/>
  <cols>
    <col min="1" max="1" width="4.8515625" style="0" customWidth="1"/>
    <col min="2" max="2" width="49.421875" style="0" customWidth="1"/>
    <col min="3" max="3" width="4.7109375" style="0" customWidth="1"/>
  </cols>
  <sheetData>
    <row r="1" ht="12.75">
      <c r="A1" s="2" t="s">
        <v>620</v>
      </c>
    </row>
    <row r="3" ht="12.75">
      <c r="A3" s="2" t="s">
        <v>621</v>
      </c>
    </row>
    <row r="4" spans="1:2" ht="12.75">
      <c r="A4" t="s">
        <v>666</v>
      </c>
      <c r="B4" t="s">
        <v>622</v>
      </c>
    </row>
    <row r="5" spans="1:4" ht="12.75">
      <c r="A5" t="s">
        <v>614</v>
      </c>
      <c r="B5" t="s">
        <v>623</v>
      </c>
      <c r="C5" t="s">
        <v>715</v>
      </c>
      <c r="D5" t="s">
        <v>626</v>
      </c>
    </row>
    <row r="6" spans="3:4" ht="12.75">
      <c r="C6" t="s">
        <v>729</v>
      </c>
      <c r="D6" t="s">
        <v>627</v>
      </c>
    </row>
    <row r="7" spans="3:4" ht="12.75">
      <c r="C7" t="s">
        <v>801</v>
      </c>
      <c r="D7" t="s">
        <v>628</v>
      </c>
    </row>
    <row r="8" spans="3:4" ht="12.75">
      <c r="C8" t="s">
        <v>12</v>
      </c>
      <c r="D8" t="s">
        <v>629</v>
      </c>
    </row>
    <row r="9" spans="1:4" ht="12.75">
      <c r="A9" t="s">
        <v>615</v>
      </c>
      <c r="B9" t="s">
        <v>624</v>
      </c>
      <c r="C9" t="s">
        <v>715</v>
      </c>
      <c r="D9" t="s">
        <v>702</v>
      </c>
    </row>
    <row r="10" spans="3:4" ht="12.75">
      <c r="C10" t="s">
        <v>729</v>
      </c>
      <c r="D10" t="s">
        <v>703</v>
      </c>
    </row>
    <row r="11" spans="3:7" ht="12.75">
      <c r="C11" t="s">
        <v>801</v>
      </c>
      <c r="D11" t="s">
        <v>630</v>
      </c>
      <c r="G11" t="s">
        <v>632</v>
      </c>
    </row>
    <row r="12" spans="3:4" ht="12.75">
      <c r="C12" t="s">
        <v>12</v>
      </c>
      <c r="D12" t="s">
        <v>704</v>
      </c>
    </row>
    <row r="13" spans="3:4" ht="12.75">
      <c r="C13" t="s">
        <v>83</v>
      </c>
      <c r="D13" t="s">
        <v>705</v>
      </c>
    </row>
    <row r="14" spans="3:7" ht="12.75">
      <c r="C14" t="s">
        <v>708</v>
      </c>
      <c r="D14" t="s">
        <v>631</v>
      </c>
      <c r="G14" t="s">
        <v>633</v>
      </c>
    </row>
    <row r="15" spans="1:2" ht="12.75">
      <c r="A15" t="s">
        <v>707</v>
      </c>
      <c r="B15" t="s">
        <v>625</v>
      </c>
    </row>
    <row r="16" ht="12.75">
      <c r="B16" s="2" t="s">
        <v>658</v>
      </c>
    </row>
    <row r="17" spans="1:4" ht="12.75">
      <c r="A17" t="s">
        <v>616</v>
      </c>
      <c r="B17" t="s">
        <v>634</v>
      </c>
      <c r="C17" t="s">
        <v>715</v>
      </c>
      <c r="D17" t="s">
        <v>640</v>
      </c>
    </row>
    <row r="18" spans="3:4" ht="12.75">
      <c r="C18" t="s">
        <v>729</v>
      </c>
      <c r="D18" t="s">
        <v>641</v>
      </c>
    </row>
    <row r="19" spans="1:4" ht="12.75">
      <c r="A19" t="s">
        <v>617</v>
      </c>
      <c r="B19" t="s">
        <v>608</v>
      </c>
      <c r="C19" t="s">
        <v>715</v>
      </c>
      <c r="D19" t="s">
        <v>642</v>
      </c>
    </row>
    <row r="20" spans="3:4" ht="12.75">
      <c r="C20" t="s">
        <v>729</v>
      </c>
      <c r="D20" t="s">
        <v>643</v>
      </c>
    </row>
    <row r="21" spans="3:4" ht="12.75">
      <c r="C21" t="s">
        <v>801</v>
      </c>
      <c r="D21" t="s">
        <v>644</v>
      </c>
    </row>
    <row r="22" spans="1:2" ht="12.75">
      <c r="A22" t="s">
        <v>711</v>
      </c>
      <c r="B22" t="s">
        <v>635</v>
      </c>
    </row>
    <row r="23" spans="1:4" ht="12.75">
      <c r="A23" t="s">
        <v>712</v>
      </c>
      <c r="B23" t="s">
        <v>636</v>
      </c>
      <c r="C23" t="s">
        <v>715</v>
      </c>
      <c r="D23" t="s">
        <v>648</v>
      </c>
    </row>
    <row r="24" spans="3:4" ht="12.75">
      <c r="C24" t="s">
        <v>729</v>
      </c>
      <c r="D24" t="s">
        <v>645</v>
      </c>
    </row>
    <row r="25" spans="3:4" ht="12.75">
      <c r="C25" t="s">
        <v>801</v>
      </c>
      <c r="D25" t="s">
        <v>646</v>
      </c>
    </row>
    <row r="26" spans="3:4" ht="12.75">
      <c r="C26" t="s">
        <v>12</v>
      </c>
      <c r="D26" t="s">
        <v>647</v>
      </c>
    </row>
    <row r="27" spans="1:4" ht="12.75">
      <c r="A27" t="s">
        <v>713</v>
      </c>
      <c r="B27" t="s">
        <v>637</v>
      </c>
      <c r="C27" t="s">
        <v>715</v>
      </c>
      <c r="D27" t="s">
        <v>649</v>
      </c>
    </row>
    <row r="28" spans="3:4" ht="12.75">
      <c r="C28" t="s">
        <v>729</v>
      </c>
      <c r="D28" t="s">
        <v>650</v>
      </c>
    </row>
    <row r="29" spans="3:4" ht="12.75">
      <c r="C29" t="s">
        <v>801</v>
      </c>
      <c r="D29" t="s">
        <v>651</v>
      </c>
    </row>
    <row r="30" spans="3:4" ht="12.75">
      <c r="C30" t="s">
        <v>12</v>
      </c>
      <c r="D30" t="s">
        <v>652</v>
      </c>
    </row>
    <row r="31" spans="1:4" ht="12.75">
      <c r="A31" t="s">
        <v>611</v>
      </c>
      <c r="B31" t="s">
        <v>638</v>
      </c>
      <c r="C31" t="s">
        <v>715</v>
      </c>
      <c r="D31" t="s">
        <v>709</v>
      </c>
    </row>
    <row r="32" spans="3:4" ht="12.75">
      <c r="C32" t="s">
        <v>729</v>
      </c>
      <c r="D32" t="s">
        <v>710</v>
      </c>
    </row>
    <row r="33" spans="2:4" ht="12.75">
      <c r="B33" t="s">
        <v>653</v>
      </c>
      <c r="C33" t="s">
        <v>715</v>
      </c>
      <c r="D33" t="s">
        <v>654</v>
      </c>
    </row>
    <row r="34" spans="3:4" ht="12.75">
      <c r="C34" t="s">
        <v>729</v>
      </c>
      <c r="D34" t="s">
        <v>655</v>
      </c>
    </row>
    <row r="35" spans="3:4" ht="12.75">
      <c r="C35" t="s">
        <v>801</v>
      </c>
      <c r="D35" t="s">
        <v>656</v>
      </c>
    </row>
    <row r="36" spans="1:4" ht="12.75">
      <c r="A36" t="s">
        <v>613</v>
      </c>
      <c r="B36" t="s">
        <v>639</v>
      </c>
      <c r="C36" t="s">
        <v>715</v>
      </c>
      <c r="D36" t="s">
        <v>709</v>
      </c>
    </row>
    <row r="37" spans="3:4" ht="12.75">
      <c r="C37" t="s">
        <v>729</v>
      </c>
      <c r="D37" t="s">
        <v>710</v>
      </c>
    </row>
    <row r="38" ht="12.75">
      <c r="A38" s="2" t="s">
        <v>657</v>
      </c>
    </row>
    <row r="39" spans="1:2" ht="12.75">
      <c r="A39" t="s">
        <v>504</v>
      </c>
      <c r="B39" s="141" t="s">
        <v>659</v>
      </c>
    </row>
    <row r="40" spans="1:2" ht="12.75">
      <c r="A40" t="s">
        <v>505</v>
      </c>
      <c r="B40" s="141" t="s">
        <v>660</v>
      </c>
    </row>
    <row r="41" spans="1:2" ht="12.75">
      <c r="A41" t="s">
        <v>506</v>
      </c>
      <c r="B41" s="141" t="s">
        <v>661</v>
      </c>
    </row>
    <row r="42" spans="1:2" ht="12.75">
      <c r="A42" t="s">
        <v>507</v>
      </c>
      <c r="B42" s="141" t="s">
        <v>662</v>
      </c>
    </row>
    <row r="43" spans="1:2" ht="12.75">
      <c r="A43" t="s">
        <v>508</v>
      </c>
      <c r="B43" s="141" t="s">
        <v>663</v>
      </c>
    </row>
    <row r="44" spans="1:2" ht="12.75">
      <c r="A44" t="s">
        <v>509</v>
      </c>
      <c r="B44" s="141" t="s">
        <v>664</v>
      </c>
    </row>
    <row r="45" spans="1:2" ht="12.75">
      <c r="A45" t="s">
        <v>510</v>
      </c>
      <c r="B45" s="141" t="s">
        <v>665</v>
      </c>
    </row>
    <row r="46" ht="12.75">
      <c r="B46" t="s">
        <v>503</v>
      </c>
    </row>
    <row r="47" ht="12.75">
      <c r="B47" t="s">
        <v>669</v>
      </c>
    </row>
    <row r="48" ht="12.75">
      <c r="B48" t="s">
        <v>670</v>
      </c>
    </row>
    <row r="49" ht="12.75">
      <c r="B49" t="s">
        <v>667</v>
      </c>
    </row>
    <row r="50" ht="12.75">
      <c r="B50" t="s">
        <v>668</v>
      </c>
    </row>
    <row r="51" ht="12.75">
      <c r="A51" s="2" t="s">
        <v>671</v>
      </c>
    </row>
    <row r="52" spans="1:2" ht="12.75">
      <c r="A52" t="s">
        <v>511</v>
      </c>
      <c r="B52" t="s">
        <v>672</v>
      </c>
    </row>
    <row r="53" spans="1:2" ht="12.75">
      <c r="A53" t="s">
        <v>512</v>
      </c>
      <c r="B53" t="s">
        <v>673</v>
      </c>
    </row>
    <row r="54" spans="1:2" ht="12.75">
      <c r="A54" t="s">
        <v>513</v>
      </c>
      <c r="B54" t="s">
        <v>674</v>
      </c>
    </row>
    <row r="55" spans="1:2" ht="12.75">
      <c r="A55" t="s">
        <v>514</v>
      </c>
      <c r="B55" t="s">
        <v>675</v>
      </c>
    </row>
    <row r="56" spans="1:2" ht="12.75">
      <c r="A56" t="s">
        <v>515</v>
      </c>
      <c r="B56" t="s">
        <v>676</v>
      </c>
    </row>
    <row r="57" spans="1:2" ht="12.75">
      <c r="A57" t="s">
        <v>516</v>
      </c>
      <c r="B57" t="s">
        <v>677</v>
      </c>
    </row>
    <row r="58" spans="1:2" ht="12.75">
      <c r="A58" t="s">
        <v>517</v>
      </c>
      <c r="B58" s="12" t="s">
        <v>678</v>
      </c>
    </row>
    <row r="59" spans="1:2" ht="12.75">
      <c r="A59" t="s">
        <v>518</v>
      </c>
      <c r="B59" t="s">
        <v>679</v>
      </c>
    </row>
    <row r="60" spans="1:2" ht="12.75">
      <c r="A60" t="s">
        <v>519</v>
      </c>
      <c r="B60" t="s">
        <v>680</v>
      </c>
    </row>
    <row r="61" spans="1:2" ht="12.75">
      <c r="A61" t="s">
        <v>520</v>
      </c>
      <c r="B61" t="s">
        <v>681</v>
      </c>
    </row>
    <row r="62" spans="1:2" ht="12.75">
      <c r="A62" t="s">
        <v>521</v>
      </c>
      <c r="B62" t="s">
        <v>682</v>
      </c>
    </row>
    <row r="63" ht="12.75">
      <c r="A63" s="2" t="s">
        <v>683</v>
      </c>
    </row>
    <row r="64" spans="1:2" ht="12.75">
      <c r="A64" t="s">
        <v>522</v>
      </c>
      <c r="B64" t="s">
        <v>684</v>
      </c>
    </row>
    <row r="65" spans="1:2" ht="12.75">
      <c r="A65" t="s">
        <v>523</v>
      </c>
      <c r="B65" t="s">
        <v>685</v>
      </c>
    </row>
    <row r="66" spans="1:2" ht="12.75">
      <c r="A66" t="s">
        <v>524</v>
      </c>
      <c r="B66" t="s">
        <v>686</v>
      </c>
    </row>
    <row r="67" spans="1:2" ht="12.75">
      <c r="A67" t="s">
        <v>525</v>
      </c>
      <c r="B67" t="s">
        <v>687</v>
      </c>
    </row>
    <row r="68" spans="1:2" ht="12.75">
      <c r="A68" t="s">
        <v>526</v>
      </c>
      <c r="B68" t="s">
        <v>688</v>
      </c>
    </row>
    <row r="69" spans="1:2" ht="12.75">
      <c r="A69" t="s">
        <v>527</v>
      </c>
      <c r="B69" t="s">
        <v>689</v>
      </c>
    </row>
    <row r="70" spans="1:2" ht="12.75">
      <c r="A70" t="s">
        <v>528</v>
      </c>
      <c r="B70" t="s">
        <v>690</v>
      </c>
    </row>
    <row r="71" spans="1:2" ht="12.75">
      <c r="A71" t="s">
        <v>529</v>
      </c>
      <c r="B71" t="s">
        <v>691</v>
      </c>
    </row>
    <row r="72" spans="1:2" ht="12.75">
      <c r="A72" t="s">
        <v>530</v>
      </c>
      <c r="B72" t="s">
        <v>692</v>
      </c>
    </row>
    <row r="73" spans="1:2" ht="12.75">
      <c r="A73" t="s">
        <v>531</v>
      </c>
      <c r="B73" t="s">
        <v>693</v>
      </c>
    </row>
    <row r="74" spans="1:2" ht="12.75">
      <c r="A74" t="s">
        <v>532</v>
      </c>
      <c r="B74" t="s">
        <v>694</v>
      </c>
    </row>
    <row r="75" spans="1:2" ht="12.75">
      <c r="A75" t="s">
        <v>533</v>
      </c>
      <c r="B75" t="s">
        <v>695</v>
      </c>
    </row>
    <row r="76" spans="1:2" ht="12.75">
      <c r="A76" t="s">
        <v>534</v>
      </c>
      <c r="B76" t="s">
        <v>696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B465"/>
  <sheetViews>
    <sheetView workbookViewId="0" topLeftCell="A1">
      <selection activeCell="A2" sqref="A2"/>
    </sheetView>
  </sheetViews>
  <sheetFormatPr defaultColWidth="9.140625" defaultRowHeight="12.75"/>
  <cols>
    <col min="1" max="1" width="86.421875" style="0" bestFit="1" customWidth="1"/>
    <col min="2" max="2" width="6.00390625" style="0" customWidth="1"/>
  </cols>
  <sheetData>
    <row r="4" ht="12.75">
      <c r="A4" s="2" t="s">
        <v>697</v>
      </c>
    </row>
    <row r="5" spans="1:2" ht="12.75">
      <c r="A5" s="4" t="s">
        <v>698</v>
      </c>
      <c r="B5" s="5"/>
    </row>
    <row r="6" spans="1:2" ht="12.75">
      <c r="A6" s="4" t="s">
        <v>706</v>
      </c>
      <c r="B6" s="5" t="s">
        <v>618</v>
      </c>
    </row>
    <row r="7" spans="1:2" ht="12.75">
      <c r="A7" s="6">
        <v>3</v>
      </c>
      <c r="B7" s="7">
        <v>1</v>
      </c>
    </row>
    <row r="8" spans="1:2" ht="12.75">
      <c r="A8" s="8">
        <v>4</v>
      </c>
      <c r="B8" s="9">
        <v>1</v>
      </c>
    </row>
    <row r="9" spans="1:2" ht="12.75">
      <c r="A9" s="8"/>
      <c r="B9" s="9">
        <v>11</v>
      </c>
    </row>
    <row r="10" spans="1:2" ht="12.75">
      <c r="A10" s="8" t="s">
        <v>773</v>
      </c>
      <c r="B10" s="9">
        <v>1</v>
      </c>
    </row>
    <row r="11" spans="1:2" ht="12.75">
      <c r="A11" s="8" t="s">
        <v>829</v>
      </c>
      <c r="B11" s="9">
        <v>1</v>
      </c>
    </row>
    <row r="12" spans="1:2" ht="12.75">
      <c r="A12" s="8" t="s">
        <v>819</v>
      </c>
      <c r="B12" s="9">
        <v>1</v>
      </c>
    </row>
    <row r="13" spans="1:2" ht="12.75">
      <c r="A13" s="8" t="s">
        <v>822</v>
      </c>
      <c r="B13" s="9">
        <v>1</v>
      </c>
    </row>
    <row r="14" spans="1:2" ht="12.75">
      <c r="A14" s="8" t="s">
        <v>235</v>
      </c>
      <c r="B14" s="9">
        <v>1</v>
      </c>
    </row>
    <row r="15" spans="1:2" ht="12.75">
      <c r="A15" s="8" t="s">
        <v>742</v>
      </c>
      <c r="B15" s="9">
        <v>1</v>
      </c>
    </row>
    <row r="16" spans="1:2" ht="12.75">
      <c r="A16" s="8" t="s">
        <v>813</v>
      </c>
      <c r="B16" s="9">
        <v>1</v>
      </c>
    </row>
    <row r="17" spans="1:2" ht="12.75">
      <c r="A17" s="8" t="s">
        <v>10</v>
      </c>
      <c r="B17" s="9">
        <v>1</v>
      </c>
    </row>
    <row r="18" spans="1:2" ht="12.75">
      <c r="A18" s="8" t="s">
        <v>740</v>
      </c>
      <c r="B18" s="9">
        <v>1</v>
      </c>
    </row>
    <row r="19" spans="1:2" ht="12.75">
      <c r="A19" s="8" t="s">
        <v>172</v>
      </c>
      <c r="B19" s="9">
        <v>1</v>
      </c>
    </row>
    <row r="20" spans="1:2" ht="12.75">
      <c r="A20" s="8" t="s">
        <v>11</v>
      </c>
      <c r="B20" s="9">
        <v>1</v>
      </c>
    </row>
    <row r="21" spans="1:2" ht="12.75">
      <c r="A21" s="8" t="s">
        <v>268</v>
      </c>
      <c r="B21" s="9">
        <v>1</v>
      </c>
    </row>
    <row r="22" spans="1:2" ht="12.75">
      <c r="A22" s="8" t="s">
        <v>244</v>
      </c>
      <c r="B22" s="9">
        <v>1</v>
      </c>
    </row>
    <row r="23" spans="1:2" ht="12.75">
      <c r="A23" s="8" t="s">
        <v>738</v>
      </c>
      <c r="B23" s="9">
        <v>1</v>
      </c>
    </row>
    <row r="24" spans="1:2" ht="12.75">
      <c r="A24" s="8" t="s">
        <v>20</v>
      </c>
      <c r="B24" s="9">
        <v>1</v>
      </c>
    </row>
    <row r="25" spans="1:2" ht="12.75">
      <c r="A25" s="8" t="s">
        <v>245</v>
      </c>
      <c r="B25" s="9">
        <v>1</v>
      </c>
    </row>
    <row r="26" spans="1:2" ht="12.75">
      <c r="A26" s="8" t="s">
        <v>237</v>
      </c>
      <c r="B26" s="9">
        <v>1</v>
      </c>
    </row>
    <row r="27" spans="1:2" ht="12.75">
      <c r="A27" s="8" t="s">
        <v>790</v>
      </c>
      <c r="B27" s="9">
        <v>1</v>
      </c>
    </row>
    <row r="28" spans="1:2" ht="12.75">
      <c r="A28" s="8" t="s">
        <v>143</v>
      </c>
      <c r="B28" s="9">
        <v>1</v>
      </c>
    </row>
    <row r="29" spans="1:2" ht="12.75">
      <c r="A29" s="8" t="s">
        <v>145</v>
      </c>
      <c r="B29" s="9">
        <v>1</v>
      </c>
    </row>
    <row r="30" spans="1:2" ht="12.75">
      <c r="A30" s="8" t="s">
        <v>63</v>
      </c>
      <c r="B30" s="9">
        <v>1</v>
      </c>
    </row>
    <row r="31" spans="1:2" ht="12.75">
      <c r="A31" s="8" t="s">
        <v>169</v>
      </c>
      <c r="B31" s="9">
        <v>1</v>
      </c>
    </row>
    <row r="32" spans="1:2" ht="12.75">
      <c r="A32" s="8" t="s">
        <v>33</v>
      </c>
      <c r="B32" s="9">
        <v>1</v>
      </c>
    </row>
    <row r="33" spans="1:2" ht="12.75">
      <c r="A33" s="8" t="s">
        <v>32</v>
      </c>
      <c r="B33" s="9">
        <v>1</v>
      </c>
    </row>
    <row r="34" spans="1:2" ht="12.75">
      <c r="A34" s="8" t="s">
        <v>107</v>
      </c>
      <c r="B34" s="9">
        <v>1</v>
      </c>
    </row>
    <row r="35" spans="1:2" ht="12.75">
      <c r="A35" s="8" t="s">
        <v>314</v>
      </c>
      <c r="B35" s="9">
        <v>1</v>
      </c>
    </row>
    <row r="36" spans="1:2" ht="12.75">
      <c r="A36" s="8" t="s">
        <v>765</v>
      </c>
      <c r="B36" s="9">
        <v>1</v>
      </c>
    </row>
    <row r="37" spans="1:2" ht="12.75">
      <c r="A37" s="8" t="s">
        <v>781</v>
      </c>
      <c r="B37" s="9">
        <v>1</v>
      </c>
    </row>
    <row r="38" spans="1:2" ht="12.75">
      <c r="A38" s="8" t="s">
        <v>766</v>
      </c>
      <c r="B38" s="9">
        <v>1</v>
      </c>
    </row>
    <row r="39" spans="1:2" ht="12.75">
      <c r="A39" s="8" t="s">
        <v>318</v>
      </c>
      <c r="B39" s="9">
        <v>1</v>
      </c>
    </row>
    <row r="40" spans="1:2" ht="12.75">
      <c r="A40" s="8" t="s">
        <v>319</v>
      </c>
      <c r="B40" s="9">
        <v>1</v>
      </c>
    </row>
    <row r="41" spans="1:2" ht="12.75">
      <c r="A41" s="8" t="s">
        <v>320</v>
      </c>
      <c r="B41" s="9">
        <v>1</v>
      </c>
    </row>
    <row r="42" spans="1:2" ht="12.75">
      <c r="A42" s="8" t="s">
        <v>246</v>
      </c>
      <c r="B42" s="9">
        <v>1</v>
      </c>
    </row>
    <row r="43" spans="1:2" ht="12.75">
      <c r="A43" s="8" t="s">
        <v>280</v>
      </c>
      <c r="B43" s="9">
        <v>1</v>
      </c>
    </row>
    <row r="44" spans="1:2" ht="12.75">
      <c r="A44" s="8" t="s">
        <v>270</v>
      </c>
      <c r="B44" s="9">
        <v>1</v>
      </c>
    </row>
    <row r="45" spans="1:2" ht="12.75">
      <c r="A45" s="8" t="s">
        <v>767</v>
      </c>
      <c r="B45" s="9">
        <v>1</v>
      </c>
    </row>
    <row r="46" spans="1:2" ht="12.75">
      <c r="A46" s="8" t="s">
        <v>315</v>
      </c>
      <c r="B46" s="9">
        <v>1</v>
      </c>
    </row>
    <row r="47" spans="1:2" ht="12.75">
      <c r="A47" s="8" t="s">
        <v>316</v>
      </c>
      <c r="B47" s="9">
        <v>3</v>
      </c>
    </row>
    <row r="48" spans="1:2" ht="12.75">
      <c r="A48" s="8" t="s">
        <v>764</v>
      </c>
      <c r="B48" s="9">
        <v>1</v>
      </c>
    </row>
    <row r="49" spans="1:2" ht="12.75">
      <c r="A49" s="8" t="s">
        <v>96</v>
      </c>
      <c r="B49" s="9">
        <v>1</v>
      </c>
    </row>
    <row r="50" spans="1:2" ht="12.75">
      <c r="A50" s="8" t="s">
        <v>162</v>
      </c>
      <c r="B50" s="9">
        <v>1</v>
      </c>
    </row>
    <row r="51" spans="1:2" ht="12.75">
      <c r="A51" s="8" t="s">
        <v>175</v>
      </c>
      <c r="B51" s="9">
        <v>1</v>
      </c>
    </row>
    <row r="52" spans="1:2" ht="12.75">
      <c r="A52" s="8" t="s">
        <v>247</v>
      </c>
      <c r="B52" s="9">
        <v>1</v>
      </c>
    </row>
    <row r="53" spans="1:2" ht="12.75">
      <c r="A53" s="8" t="s">
        <v>291</v>
      </c>
      <c r="B53" s="9">
        <v>1</v>
      </c>
    </row>
    <row r="54" spans="1:2" ht="12.75">
      <c r="A54" s="8" t="s">
        <v>288</v>
      </c>
      <c r="B54" s="9">
        <v>1</v>
      </c>
    </row>
    <row r="55" spans="1:2" ht="12.75">
      <c r="A55" s="8" t="s">
        <v>95</v>
      </c>
      <c r="B55" s="9">
        <v>1</v>
      </c>
    </row>
    <row r="56" spans="1:2" ht="12.75">
      <c r="A56" s="8" t="s">
        <v>248</v>
      </c>
      <c r="B56" s="9">
        <v>1</v>
      </c>
    </row>
    <row r="57" spans="1:2" ht="12.75">
      <c r="A57" s="8" t="s">
        <v>797</v>
      </c>
      <c r="B57" s="9">
        <v>1</v>
      </c>
    </row>
    <row r="58" spans="1:2" ht="12.75">
      <c r="A58" s="8" t="s">
        <v>137</v>
      </c>
      <c r="B58" s="9">
        <v>1</v>
      </c>
    </row>
    <row r="59" spans="1:2" ht="12.75">
      <c r="A59" s="8" t="s">
        <v>174</v>
      </c>
      <c r="B59" s="9">
        <v>2</v>
      </c>
    </row>
    <row r="60" spans="1:2" ht="12.75">
      <c r="A60" s="8" t="s">
        <v>783</v>
      </c>
      <c r="B60" s="9">
        <v>1</v>
      </c>
    </row>
    <row r="61" spans="1:2" ht="12.75">
      <c r="A61" s="8" t="s">
        <v>791</v>
      </c>
      <c r="B61" s="9">
        <v>1</v>
      </c>
    </row>
    <row r="62" spans="1:2" ht="12.75">
      <c r="A62" s="8" t="s">
        <v>292</v>
      </c>
      <c r="B62" s="9">
        <v>1</v>
      </c>
    </row>
    <row r="63" spans="1:2" ht="12.75">
      <c r="A63" s="8" t="s">
        <v>232</v>
      </c>
      <c r="B63" s="9">
        <v>1</v>
      </c>
    </row>
    <row r="64" spans="1:2" ht="12.75">
      <c r="A64" s="8" t="s">
        <v>31</v>
      </c>
      <c r="B64" s="9">
        <v>1</v>
      </c>
    </row>
    <row r="65" spans="1:2" ht="12.75">
      <c r="A65" s="8" t="s">
        <v>778</v>
      </c>
      <c r="B65" s="9">
        <v>1</v>
      </c>
    </row>
    <row r="66" spans="1:2" ht="12.75">
      <c r="A66" s="8" t="s">
        <v>295</v>
      </c>
      <c r="B66" s="9">
        <v>1</v>
      </c>
    </row>
    <row r="67" spans="1:2" ht="12.75">
      <c r="A67" s="8" t="s">
        <v>18</v>
      </c>
      <c r="B67" s="9">
        <v>1</v>
      </c>
    </row>
    <row r="68" spans="1:2" ht="12.75">
      <c r="A68" s="8" t="s">
        <v>793</v>
      </c>
      <c r="B68" s="9">
        <v>1</v>
      </c>
    </row>
    <row r="69" spans="1:2" ht="12.75">
      <c r="A69" s="8" t="s">
        <v>194</v>
      </c>
      <c r="B69" s="9">
        <v>2</v>
      </c>
    </row>
    <row r="70" spans="1:2" ht="12.75">
      <c r="A70" s="8" t="s">
        <v>58</v>
      </c>
      <c r="B70" s="9">
        <v>1</v>
      </c>
    </row>
    <row r="71" spans="1:2" ht="12.75">
      <c r="A71" s="8" t="s">
        <v>831</v>
      </c>
      <c r="B71" s="9">
        <v>1</v>
      </c>
    </row>
    <row r="72" spans="1:2" ht="12.75">
      <c r="A72" s="8" t="s">
        <v>269</v>
      </c>
      <c r="B72" s="9">
        <v>1</v>
      </c>
    </row>
    <row r="73" spans="1:2" ht="12.75">
      <c r="A73" s="8" t="s">
        <v>827</v>
      </c>
      <c r="B73" s="9">
        <v>1</v>
      </c>
    </row>
    <row r="74" spans="1:2" ht="12.75">
      <c r="A74" s="8" t="s">
        <v>300</v>
      </c>
      <c r="B74" s="9">
        <v>1</v>
      </c>
    </row>
    <row r="75" spans="1:2" ht="12.75">
      <c r="A75" s="8" t="s">
        <v>191</v>
      </c>
      <c r="B75" s="9">
        <v>1</v>
      </c>
    </row>
    <row r="76" spans="1:2" ht="12.75">
      <c r="A76" s="8" t="s">
        <v>834</v>
      </c>
      <c r="B76" s="9">
        <v>1</v>
      </c>
    </row>
    <row r="77" spans="1:2" ht="12.75">
      <c r="A77" s="8" t="s">
        <v>59</v>
      </c>
      <c r="B77" s="9">
        <v>1</v>
      </c>
    </row>
    <row r="78" spans="1:2" ht="12.75">
      <c r="A78" s="8" t="s">
        <v>49</v>
      </c>
      <c r="B78" s="9">
        <v>1</v>
      </c>
    </row>
    <row r="79" spans="1:2" ht="12.75">
      <c r="A79" s="8" t="s">
        <v>238</v>
      </c>
      <c r="B79" s="9">
        <v>1</v>
      </c>
    </row>
    <row r="80" spans="1:2" ht="12.75">
      <c r="A80" s="8" t="s">
        <v>805</v>
      </c>
      <c r="B80" s="9">
        <v>1</v>
      </c>
    </row>
    <row r="81" spans="1:2" ht="12.75">
      <c r="A81" s="8" t="s">
        <v>289</v>
      </c>
      <c r="B81" s="9">
        <v>1</v>
      </c>
    </row>
    <row r="82" spans="1:2" ht="12.75">
      <c r="A82" s="8" t="s">
        <v>25</v>
      </c>
      <c r="B82" s="9">
        <v>1</v>
      </c>
    </row>
    <row r="83" spans="1:2" ht="12.75">
      <c r="A83" s="8" t="s">
        <v>278</v>
      </c>
      <c r="B83" s="9">
        <v>1</v>
      </c>
    </row>
    <row r="84" spans="1:2" ht="12.75">
      <c r="A84" s="8" t="s">
        <v>812</v>
      </c>
      <c r="B84" s="9">
        <v>1</v>
      </c>
    </row>
    <row r="85" spans="1:2" ht="12.75">
      <c r="A85" s="8" t="s">
        <v>779</v>
      </c>
      <c r="B85" s="9">
        <v>1</v>
      </c>
    </row>
    <row r="86" spans="1:2" ht="12.75">
      <c r="A86" s="8" t="s">
        <v>217</v>
      </c>
      <c r="B86" s="9">
        <v>1</v>
      </c>
    </row>
    <row r="87" spans="1:2" ht="12.75">
      <c r="A87" s="8" t="s">
        <v>758</v>
      </c>
      <c r="B87" s="9">
        <v>1</v>
      </c>
    </row>
    <row r="88" spans="1:2" ht="12.75">
      <c r="A88" s="8" t="s">
        <v>838</v>
      </c>
      <c r="B88" s="9">
        <v>1</v>
      </c>
    </row>
    <row r="89" spans="1:2" ht="12.75">
      <c r="A89" s="8" t="s">
        <v>842</v>
      </c>
      <c r="B89" s="9">
        <v>1</v>
      </c>
    </row>
    <row r="90" spans="1:2" ht="12.75">
      <c r="A90" s="8" t="s">
        <v>803</v>
      </c>
      <c r="B90" s="9">
        <v>1</v>
      </c>
    </row>
    <row r="91" spans="1:2" ht="12.75">
      <c r="A91" s="8" t="s">
        <v>184</v>
      </c>
      <c r="B91" s="9">
        <v>1</v>
      </c>
    </row>
    <row r="92" spans="1:2" ht="12.75">
      <c r="A92" s="8" t="s">
        <v>743</v>
      </c>
      <c r="B92" s="9">
        <v>2</v>
      </c>
    </row>
    <row r="93" spans="1:2" ht="12.75">
      <c r="A93" s="8" t="s">
        <v>716</v>
      </c>
      <c r="B93" s="9">
        <v>1</v>
      </c>
    </row>
    <row r="94" spans="1:2" ht="12.75">
      <c r="A94" s="8" t="s">
        <v>817</v>
      </c>
      <c r="B94" s="9">
        <v>1</v>
      </c>
    </row>
    <row r="95" spans="1:2" ht="12.75">
      <c r="A95" s="8" t="s">
        <v>17</v>
      </c>
      <c r="B95" s="9">
        <v>1</v>
      </c>
    </row>
    <row r="96" spans="1:2" ht="12.75">
      <c r="A96" s="8" t="s">
        <v>290</v>
      </c>
      <c r="B96" s="9">
        <v>1</v>
      </c>
    </row>
    <row r="97" spans="1:2" ht="12.75">
      <c r="A97" s="8" t="s">
        <v>724</v>
      </c>
      <c r="B97" s="9">
        <v>1</v>
      </c>
    </row>
    <row r="98" spans="1:2" ht="12.75">
      <c r="A98" s="8" t="s">
        <v>159</v>
      </c>
      <c r="B98" s="9">
        <v>1</v>
      </c>
    </row>
    <row r="99" spans="1:2" ht="12.75">
      <c r="A99" s="8" t="s">
        <v>134</v>
      </c>
      <c r="B99" s="9">
        <v>3</v>
      </c>
    </row>
    <row r="100" spans="1:2" ht="12.75">
      <c r="A100" s="8" t="s">
        <v>171</v>
      </c>
      <c r="B100" s="9">
        <v>1</v>
      </c>
    </row>
    <row r="101" spans="1:2" ht="12.75">
      <c r="A101" s="8" t="s">
        <v>158</v>
      </c>
      <c r="B101" s="9">
        <v>1</v>
      </c>
    </row>
    <row r="102" spans="1:2" ht="12.75">
      <c r="A102" s="8" t="s">
        <v>726</v>
      </c>
      <c r="B102" s="9">
        <v>1</v>
      </c>
    </row>
    <row r="103" spans="1:2" ht="12.75">
      <c r="A103" s="8" t="s">
        <v>755</v>
      </c>
      <c r="B103" s="9">
        <v>1</v>
      </c>
    </row>
    <row r="104" spans="1:2" ht="12.75">
      <c r="A104" s="8" t="s">
        <v>133</v>
      </c>
      <c r="B104" s="9">
        <v>2</v>
      </c>
    </row>
    <row r="105" spans="1:2" ht="12.75">
      <c r="A105" s="8" t="s">
        <v>108</v>
      </c>
      <c r="B105" s="9">
        <v>1</v>
      </c>
    </row>
    <row r="106" spans="1:2" ht="12.75">
      <c r="A106" s="8" t="s">
        <v>782</v>
      </c>
      <c r="B106" s="9">
        <v>1</v>
      </c>
    </row>
    <row r="107" spans="1:2" ht="12.75">
      <c r="A107" s="8" t="s">
        <v>109</v>
      </c>
      <c r="B107" s="9">
        <v>1</v>
      </c>
    </row>
    <row r="108" spans="1:2" ht="12.75">
      <c r="A108" s="8" t="s">
        <v>230</v>
      </c>
      <c r="B108" s="9">
        <v>1</v>
      </c>
    </row>
    <row r="109" spans="1:2" ht="12.75">
      <c r="A109" s="8" t="s">
        <v>768</v>
      </c>
      <c r="B109" s="9">
        <v>1</v>
      </c>
    </row>
    <row r="110" spans="1:2" ht="12.75">
      <c r="A110" s="8" t="s">
        <v>769</v>
      </c>
      <c r="B110" s="9">
        <v>1</v>
      </c>
    </row>
    <row r="111" spans="1:2" ht="12.75">
      <c r="A111" s="8" t="s">
        <v>279</v>
      </c>
      <c r="B111" s="9">
        <v>1</v>
      </c>
    </row>
    <row r="112" spans="1:2" ht="12.75">
      <c r="A112" s="8" t="s">
        <v>810</v>
      </c>
      <c r="B112" s="9">
        <v>1</v>
      </c>
    </row>
    <row r="113" spans="1:2" ht="12.75">
      <c r="A113" s="8" t="s">
        <v>276</v>
      </c>
      <c r="B113" s="9">
        <v>1</v>
      </c>
    </row>
    <row r="114" spans="1:2" ht="12.75">
      <c r="A114" s="8" t="s">
        <v>728</v>
      </c>
      <c r="B114" s="9">
        <v>2</v>
      </c>
    </row>
    <row r="115" spans="1:2" ht="12.75">
      <c r="A115" s="8" t="s">
        <v>788</v>
      </c>
      <c r="B115" s="9">
        <v>1</v>
      </c>
    </row>
    <row r="116" spans="1:2" ht="12.75">
      <c r="A116" s="8" t="s">
        <v>97</v>
      </c>
      <c r="B116" s="9">
        <v>1</v>
      </c>
    </row>
    <row r="117" spans="1:2" ht="12.75">
      <c r="A117" s="8" t="s">
        <v>170</v>
      </c>
      <c r="B117" s="9">
        <v>1</v>
      </c>
    </row>
    <row r="118" spans="1:2" ht="12.75">
      <c r="A118" s="8" t="s">
        <v>266</v>
      </c>
      <c r="B118" s="9">
        <v>1</v>
      </c>
    </row>
    <row r="119" spans="1:2" ht="12.75">
      <c r="A119" s="8" t="s">
        <v>103</v>
      </c>
      <c r="B119" s="9">
        <v>1</v>
      </c>
    </row>
    <row r="120" spans="1:2" ht="12.75">
      <c r="A120" s="8" t="s">
        <v>102</v>
      </c>
      <c r="B120" s="9">
        <v>1</v>
      </c>
    </row>
    <row r="121" spans="1:2" ht="12.75">
      <c r="A121" s="8" t="s">
        <v>105</v>
      </c>
      <c r="B121" s="9">
        <v>1</v>
      </c>
    </row>
    <row r="122" spans="1:2" ht="12.75">
      <c r="A122" s="8" t="s">
        <v>274</v>
      </c>
      <c r="B122" s="9">
        <v>1</v>
      </c>
    </row>
    <row r="123" spans="1:2" ht="12.75">
      <c r="A123" s="8" t="s">
        <v>260</v>
      </c>
      <c r="B123" s="9">
        <v>1</v>
      </c>
    </row>
    <row r="124" spans="1:2" ht="12.75">
      <c r="A124" s="8" t="s">
        <v>784</v>
      </c>
      <c r="B124" s="9">
        <v>1</v>
      </c>
    </row>
    <row r="125" spans="1:2" ht="12.75">
      <c r="A125" s="8" t="s">
        <v>110</v>
      </c>
      <c r="B125" s="9">
        <v>1</v>
      </c>
    </row>
    <row r="126" spans="1:2" ht="12.75">
      <c r="A126" s="8" t="s">
        <v>700</v>
      </c>
      <c r="B126" s="9">
        <v>1</v>
      </c>
    </row>
    <row r="127" spans="1:2" ht="12.75">
      <c r="A127" s="8" t="s">
        <v>135</v>
      </c>
      <c r="B127" s="9">
        <v>7</v>
      </c>
    </row>
    <row r="128" spans="1:2" ht="12.75">
      <c r="A128" s="8" t="s">
        <v>157</v>
      </c>
      <c r="B128" s="9">
        <v>1</v>
      </c>
    </row>
    <row r="129" spans="1:2" ht="12.75">
      <c r="A129" s="8" t="s">
        <v>155</v>
      </c>
      <c r="B129" s="9">
        <v>1</v>
      </c>
    </row>
    <row r="130" spans="1:2" ht="12.75">
      <c r="A130" s="8" t="s">
        <v>156</v>
      </c>
      <c r="B130" s="9">
        <v>1</v>
      </c>
    </row>
    <row r="131" spans="1:2" ht="12.75">
      <c r="A131" s="8" t="s">
        <v>257</v>
      </c>
      <c r="B131" s="9">
        <v>1</v>
      </c>
    </row>
    <row r="132" spans="1:2" ht="12.75">
      <c r="A132" s="8" t="s">
        <v>277</v>
      </c>
      <c r="B132" s="9">
        <v>1</v>
      </c>
    </row>
    <row r="133" spans="1:2" ht="12.75">
      <c r="A133" s="8" t="s">
        <v>92</v>
      </c>
      <c r="B133" s="9">
        <v>1</v>
      </c>
    </row>
    <row r="134" spans="1:2" ht="12.75">
      <c r="A134" s="8" t="s">
        <v>91</v>
      </c>
      <c r="B134" s="9">
        <v>1</v>
      </c>
    </row>
    <row r="135" spans="1:2" ht="12.75">
      <c r="A135" s="8" t="s">
        <v>93</v>
      </c>
      <c r="B135" s="9">
        <v>1</v>
      </c>
    </row>
    <row r="136" spans="1:2" ht="12.75">
      <c r="A136" s="8" t="s">
        <v>94</v>
      </c>
      <c r="B136" s="9">
        <v>1</v>
      </c>
    </row>
    <row r="137" spans="1:2" ht="12.75">
      <c r="A137" s="8" t="s">
        <v>106</v>
      </c>
      <c r="B137" s="9">
        <v>1</v>
      </c>
    </row>
    <row r="138" spans="1:2" ht="12.75">
      <c r="A138" s="8" t="s">
        <v>770</v>
      </c>
      <c r="B138" s="9">
        <v>1</v>
      </c>
    </row>
    <row r="139" spans="1:2" ht="12.75">
      <c r="A139" s="8" t="s">
        <v>780</v>
      </c>
      <c r="B139" s="9">
        <v>1</v>
      </c>
    </row>
    <row r="140" spans="1:2" ht="12.75">
      <c r="A140" s="8" t="s">
        <v>727</v>
      </c>
      <c r="B140" s="9">
        <v>2</v>
      </c>
    </row>
    <row r="141" spans="1:2" ht="12.75">
      <c r="A141" s="8" t="s">
        <v>272</v>
      </c>
      <c r="B141" s="9">
        <v>1</v>
      </c>
    </row>
    <row r="142" spans="1:2" ht="12.75">
      <c r="A142" s="8" t="s">
        <v>242</v>
      </c>
      <c r="B142" s="9">
        <v>1</v>
      </c>
    </row>
    <row r="143" spans="1:2" ht="12.75">
      <c r="A143" s="8" t="s">
        <v>725</v>
      </c>
      <c r="B143" s="9">
        <v>1</v>
      </c>
    </row>
    <row r="144" spans="1:2" ht="12.75">
      <c r="A144" s="8" t="s">
        <v>824</v>
      </c>
      <c r="B144" s="9">
        <v>1</v>
      </c>
    </row>
    <row r="145" spans="1:2" ht="12.75">
      <c r="A145" s="8" t="s">
        <v>129</v>
      </c>
      <c r="B145" s="9">
        <v>1</v>
      </c>
    </row>
    <row r="146" spans="1:2" ht="12.75">
      <c r="A146" s="8" t="s">
        <v>46</v>
      </c>
      <c r="B146" s="9">
        <v>1</v>
      </c>
    </row>
    <row r="147" spans="1:2" ht="12.75">
      <c r="A147" s="8" t="s">
        <v>771</v>
      </c>
      <c r="B147" s="9">
        <v>1</v>
      </c>
    </row>
    <row r="148" spans="1:2" ht="12.75">
      <c r="A148" s="8" t="s">
        <v>66</v>
      </c>
      <c r="B148" s="9">
        <v>2</v>
      </c>
    </row>
    <row r="149" spans="1:2" ht="12.75">
      <c r="A149" s="8" t="s">
        <v>176</v>
      </c>
      <c r="B149" s="9">
        <v>2</v>
      </c>
    </row>
    <row r="150" spans="1:2" ht="12.75">
      <c r="A150" s="8" t="s">
        <v>182</v>
      </c>
      <c r="B150" s="9">
        <v>1</v>
      </c>
    </row>
    <row r="151" spans="1:2" ht="12.75">
      <c r="A151" s="8" t="s">
        <v>301</v>
      </c>
      <c r="B151" s="9">
        <v>1</v>
      </c>
    </row>
    <row r="152" spans="1:2" ht="12.75">
      <c r="A152" s="8" t="s">
        <v>275</v>
      </c>
      <c r="B152" s="9">
        <v>1</v>
      </c>
    </row>
    <row r="153" spans="1:2" ht="12.75">
      <c r="A153" s="8" t="s">
        <v>796</v>
      </c>
      <c r="B153" s="9">
        <v>1</v>
      </c>
    </row>
    <row r="154" spans="1:2" ht="12.75">
      <c r="A154" s="8" t="s">
        <v>823</v>
      </c>
      <c r="B154" s="9">
        <v>1</v>
      </c>
    </row>
    <row r="155" spans="1:2" ht="12.75">
      <c r="A155" s="8" t="s">
        <v>785</v>
      </c>
      <c r="B155" s="9">
        <v>1</v>
      </c>
    </row>
    <row r="156" spans="1:2" ht="12.75">
      <c r="A156" s="8" t="s">
        <v>78</v>
      </c>
      <c r="B156" s="9">
        <v>1</v>
      </c>
    </row>
    <row r="157" spans="1:2" ht="12.75">
      <c r="A157" s="8" t="s">
        <v>250</v>
      </c>
      <c r="B157" s="9">
        <v>1</v>
      </c>
    </row>
    <row r="158" spans="1:2" ht="12.75">
      <c r="A158" s="8" t="s">
        <v>249</v>
      </c>
      <c r="B158" s="9">
        <v>1</v>
      </c>
    </row>
    <row r="159" spans="1:2" ht="12.75">
      <c r="A159" s="8" t="s">
        <v>818</v>
      </c>
      <c r="B159" s="9">
        <v>1</v>
      </c>
    </row>
    <row r="160" spans="1:2" ht="12.75">
      <c r="A160" s="8" t="s">
        <v>225</v>
      </c>
      <c r="B160" s="9">
        <v>1</v>
      </c>
    </row>
    <row r="161" spans="1:2" ht="12.75">
      <c r="A161" s="8" t="s">
        <v>840</v>
      </c>
      <c r="B161" s="9">
        <v>1</v>
      </c>
    </row>
    <row r="162" spans="1:2" ht="12.75">
      <c r="A162" s="8" t="s">
        <v>52</v>
      </c>
      <c r="B162" s="9">
        <v>1</v>
      </c>
    </row>
    <row r="163" spans="1:2" ht="12.75">
      <c r="A163" s="8" t="s">
        <v>35</v>
      </c>
      <c r="B163" s="9">
        <v>1</v>
      </c>
    </row>
    <row r="164" spans="1:2" ht="12.75">
      <c r="A164" s="8" t="s">
        <v>228</v>
      </c>
      <c r="B164" s="9">
        <v>1</v>
      </c>
    </row>
    <row r="165" spans="1:2" ht="12.75">
      <c r="A165" s="8" t="s">
        <v>828</v>
      </c>
      <c r="B165" s="9">
        <v>1</v>
      </c>
    </row>
    <row r="166" spans="1:2" ht="12.75">
      <c r="A166" s="8" t="s">
        <v>50</v>
      </c>
      <c r="B166" s="9">
        <v>1</v>
      </c>
    </row>
    <row r="167" spans="1:2" ht="12.75">
      <c r="A167" s="8" t="s">
        <v>744</v>
      </c>
      <c r="B167" s="9">
        <v>1</v>
      </c>
    </row>
    <row r="168" spans="1:2" ht="12.75">
      <c r="A168" s="8" t="s">
        <v>86</v>
      </c>
      <c r="B168" s="9">
        <v>1</v>
      </c>
    </row>
    <row r="169" spans="1:2" ht="12.75">
      <c r="A169" s="8" t="s">
        <v>832</v>
      </c>
      <c r="B169" s="9">
        <v>1</v>
      </c>
    </row>
    <row r="170" spans="1:2" ht="12.75">
      <c r="A170" s="8" t="s">
        <v>88</v>
      </c>
      <c r="B170" s="9">
        <v>1</v>
      </c>
    </row>
    <row r="171" spans="1:2" ht="12.75">
      <c r="A171" s="8" t="s">
        <v>87</v>
      </c>
      <c r="B171" s="9">
        <v>1</v>
      </c>
    </row>
    <row r="172" spans="1:2" ht="12.75">
      <c r="A172" s="8" t="s">
        <v>302</v>
      </c>
      <c r="B172" s="9">
        <v>1</v>
      </c>
    </row>
    <row r="173" spans="1:2" ht="12.75">
      <c r="A173" s="8" t="s">
        <v>741</v>
      </c>
      <c r="B173" s="9">
        <v>1</v>
      </c>
    </row>
    <row r="174" spans="1:2" ht="12.75">
      <c r="A174" s="8" t="s">
        <v>745</v>
      </c>
      <c r="B174" s="9">
        <v>1</v>
      </c>
    </row>
    <row r="175" spans="1:2" ht="12.75">
      <c r="A175" s="8" t="s">
        <v>746</v>
      </c>
      <c r="B175" s="9">
        <v>1</v>
      </c>
    </row>
    <row r="176" spans="1:2" ht="12.75">
      <c r="A176" s="8" t="s">
        <v>798</v>
      </c>
      <c r="B176" s="9">
        <v>1</v>
      </c>
    </row>
    <row r="177" spans="1:2" ht="12.75">
      <c r="A177" s="8" t="s">
        <v>195</v>
      </c>
      <c r="B177" s="9">
        <v>1</v>
      </c>
    </row>
    <row r="178" spans="1:2" ht="12.75">
      <c r="A178" s="8" t="s">
        <v>747</v>
      </c>
      <c r="B178" s="9">
        <v>1</v>
      </c>
    </row>
    <row r="179" spans="1:2" ht="12.75">
      <c r="A179" s="8" t="s">
        <v>753</v>
      </c>
      <c r="B179" s="9">
        <v>1</v>
      </c>
    </row>
    <row r="180" spans="1:2" ht="12.75">
      <c r="A180" s="8" t="s">
        <v>830</v>
      </c>
      <c r="B180" s="9">
        <v>1</v>
      </c>
    </row>
    <row r="181" spans="1:2" ht="12.75">
      <c r="A181" s="8" t="s">
        <v>13</v>
      </c>
      <c r="B181" s="9">
        <v>1</v>
      </c>
    </row>
    <row r="182" spans="1:2" ht="12.75">
      <c r="A182" s="8" t="s">
        <v>231</v>
      </c>
      <c r="B182" s="9">
        <v>1</v>
      </c>
    </row>
    <row r="183" spans="1:2" ht="12.75">
      <c r="A183" s="8" t="s">
        <v>168</v>
      </c>
      <c r="B183" s="9">
        <v>1</v>
      </c>
    </row>
    <row r="184" spans="1:2" ht="12.75">
      <c r="A184" s="8" t="s">
        <v>165</v>
      </c>
      <c r="B184" s="9">
        <v>1</v>
      </c>
    </row>
    <row r="185" spans="1:2" ht="12.75">
      <c r="A185" s="8" t="s">
        <v>303</v>
      </c>
      <c r="B185" s="9">
        <v>1</v>
      </c>
    </row>
    <row r="186" spans="1:2" ht="12.75">
      <c r="A186" s="8" t="s">
        <v>236</v>
      </c>
      <c r="B186" s="9">
        <v>1</v>
      </c>
    </row>
    <row r="187" spans="1:2" ht="12.75">
      <c r="A187" s="8" t="s">
        <v>317</v>
      </c>
      <c r="B187" s="9">
        <v>2</v>
      </c>
    </row>
    <row r="188" spans="1:2" ht="12.75">
      <c r="A188" s="8" t="s">
        <v>312</v>
      </c>
      <c r="B188" s="9">
        <v>1</v>
      </c>
    </row>
    <row r="189" spans="1:2" ht="12.75">
      <c r="A189" s="8" t="s">
        <v>284</v>
      </c>
      <c r="B189" s="9">
        <v>1</v>
      </c>
    </row>
    <row r="190" spans="1:2" ht="12.75">
      <c r="A190" s="8" t="s">
        <v>281</v>
      </c>
      <c r="B190" s="9">
        <v>1</v>
      </c>
    </row>
    <row r="191" spans="1:2" ht="12.75">
      <c r="A191" s="8" t="s">
        <v>282</v>
      </c>
      <c r="B191" s="9">
        <v>1</v>
      </c>
    </row>
    <row r="192" spans="1:2" ht="12.75">
      <c r="A192" s="8" t="s">
        <v>196</v>
      </c>
      <c r="B192" s="9">
        <v>1</v>
      </c>
    </row>
    <row r="193" spans="1:2" ht="12.75">
      <c r="A193" s="8" t="s">
        <v>180</v>
      </c>
      <c r="B193" s="9">
        <v>1</v>
      </c>
    </row>
    <row r="194" spans="1:2" ht="12.75">
      <c r="A194" s="8" t="s">
        <v>833</v>
      </c>
      <c r="B194" s="9">
        <v>1</v>
      </c>
    </row>
    <row r="195" spans="1:2" ht="12.75">
      <c r="A195" s="8" t="s">
        <v>233</v>
      </c>
      <c r="B195" s="9">
        <v>1</v>
      </c>
    </row>
    <row r="196" spans="1:2" ht="12.75">
      <c r="A196" s="8" t="s">
        <v>193</v>
      </c>
      <c r="B196" s="9">
        <v>1</v>
      </c>
    </row>
    <row r="197" spans="1:2" ht="12.75">
      <c r="A197" s="8" t="s">
        <v>82</v>
      </c>
      <c r="B197" s="9">
        <v>1</v>
      </c>
    </row>
    <row r="198" spans="1:2" ht="12.75">
      <c r="A198" s="8" t="s">
        <v>241</v>
      </c>
      <c r="B198" s="9">
        <v>1</v>
      </c>
    </row>
    <row r="199" spans="1:2" ht="12.75">
      <c r="A199" s="8" t="s">
        <v>224</v>
      </c>
      <c r="B199" s="9">
        <v>1</v>
      </c>
    </row>
    <row r="200" spans="1:2" ht="12.75">
      <c r="A200" s="8" t="s">
        <v>757</v>
      </c>
      <c r="B200" s="9">
        <v>1</v>
      </c>
    </row>
    <row r="201" spans="1:2" ht="12.75">
      <c r="A201" s="8" t="s">
        <v>293</v>
      </c>
      <c r="B201" s="9">
        <v>1</v>
      </c>
    </row>
    <row r="202" spans="1:2" ht="12.75">
      <c r="A202" s="8" t="s">
        <v>837</v>
      </c>
      <c r="B202" s="9">
        <v>1</v>
      </c>
    </row>
    <row r="203" spans="1:2" ht="12.75">
      <c r="A203" s="8" t="s">
        <v>111</v>
      </c>
      <c r="B203" s="9">
        <v>1</v>
      </c>
    </row>
    <row r="204" spans="1:2" ht="12.75">
      <c r="A204" s="8" t="s">
        <v>304</v>
      </c>
      <c r="B204" s="9">
        <v>1</v>
      </c>
    </row>
    <row r="205" spans="1:2" ht="12.75">
      <c r="A205" s="8" t="s">
        <v>45</v>
      </c>
      <c r="B205" s="9">
        <v>1</v>
      </c>
    </row>
    <row r="206" spans="1:2" ht="12.75">
      <c r="A206" s="8" t="s">
        <v>153</v>
      </c>
      <c r="B206" s="9">
        <v>1</v>
      </c>
    </row>
    <row r="207" spans="1:2" ht="12.75">
      <c r="A207" s="8" t="s">
        <v>79</v>
      </c>
      <c r="B207" s="9">
        <v>1</v>
      </c>
    </row>
    <row r="208" spans="1:2" ht="12.75">
      <c r="A208" s="8" t="s">
        <v>149</v>
      </c>
      <c r="B208" s="9">
        <v>1</v>
      </c>
    </row>
    <row r="209" spans="1:2" ht="12.75">
      <c r="A209" s="8" t="s">
        <v>112</v>
      </c>
      <c r="B209" s="9">
        <v>1</v>
      </c>
    </row>
    <row r="210" spans="1:2" ht="12.75">
      <c r="A210" s="8" t="s">
        <v>39</v>
      </c>
      <c r="B210" s="9">
        <v>1</v>
      </c>
    </row>
    <row r="211" spans="1:2" ht="12.75">
      <c r="A211" s="8" t="s">
        <v>43</v>
      </c>
      <c r="B211" s="9">
        <v>1</v>
      </c>
    </row>
    <row r="212" spans="1:2" ht="12.75">
      <c r="A212" s="8" t="s">
        <v>14</v>
      </c>
      <c r="B212" s="9">
        <v>1</v>
      </c>
    </row>
    <row r="213" spans="1:2" ht="12.75">
      <c r="A213" s="8" t="s">
        <v>173</v>
      </c>
      <c r="B213" s="9">
        <v>2</v>
      </c>
    </row>
    <row r="214" spans="1:2" ht="12.75">
      <c r="A214" s="8" t="s">
        <v>214</v>
      </c>
      <c r="B214" s="9">
        <v>1</v>
      </c>
    </row>
    <row r="215" spans="1:2" ht="12.75">
      <c r="A215" s="8" t="s">
        <v>113</v>
      </c>
      <c r="B215" s="9">
        <v>1</v>
      </c>
    </row>
    <row r="216" spans="1:2" ht="12.75">
      <c r="A216" s="8" t="s">
        <v>57</v>
      </c>
      <c r="B216" s="9">
        <v>1</v>
      </c>
    </row>
    <row r="217" spans="1:2" ht="12.75">
      <c r="A217" s="8" t="s">
        <v>53</v>
      </c>
      <c r="B217" s="9">
        <v>1</v>
      </c>
    </row>
    <row r="218" spans="1:2" ht="12.75">
      <c r="A218" s="8" t="s">
        <v>30</v>
      </c>
      <c r="B218" s="9">
        <v>1</v>
      </c>
    </row>
    <row r="219" spans="1:2" ht="12.75">
      <c r="A219" s="8" t="s">
        <v>748</v>
      </c>
      <c r="B219" s="9">
        <v>1</v>
      </c>
    </row>
    <row r="220" spans="1:2" ht="12.75">
      <c r="A220" s="8" t="s">
        <v>251</v>
      </c>
      <c r="B220" s="9">
        <v>1</v>
      </c>
    </row>
    <row r="221" spans="1:2" ht="12.75">
      <c r="A221" s="8" t="s">
        <v>7</v>
      </c>
      <c r="B221" s="9">
        <v>1</v>
      </c>
    </row>
    <row r="222" spans="1:2" ht="12.75">
      <c r="A222" s="8" t="s">
        <v>207</v>
      </c>
      <c r="B222" s="9">
        <v>1</v>
      </c>
    </row>
    <row r="223" spans="1:2" ht="12.75">
      <c r="A223" s="8" t="s">
        <v>847</v>
      </c>
      <c r="B223" s="9">
        <v>2</v>
      </c>
    </row>
    <row r="224" spans="1:2" ht="12.75">
      <c r="A224" s="8" t="s">
        <v>24</v>
      </c>
      <c r="B224" s="9">
        <v>1</v>
      </c>
    </row>
    <row r="225" spans="1:2" ht="12.75">
      <c r="A225" s="8" t="s">
        <v>844</v>
      </c>
      <c r="B225" s="9">
        <v>1</v>
      </c>
    </row>
    <row r="226" spans="1:2" ht="12.75">
      <c r="A226" s="8" t="s">
        <v>849</v>
      </c>
      <c r="B226" s="9">
        <v>1</v>
      </c>
    </row>
    <row r="227" spans="1:2" ht="12.75">
      <c r="A227" s="8" t="s">
        <v>23</v>
      </c>
      <c r="B227" s="9">
        <v>1</v>
      </c>
    </row>
    <row r="228" spans="1:2" ht="12.75">
      <c r="A228" s="8" t="s">
        <v>2</v>
      </c>
      <c r="B228" s="9">
        <v>1</v>
      </c>
    </row>
    <row r="229" spans="1:2" ht="12.75">
      <c r="A229" s="8" t="s">
        <v>211</v>
      </c>
      <c r="B229" s="9">
        <v>1</v>
      </c>
    </row>
    <row r="230" spans="1:2" ht="12.75">
      <c r="A230" s="8" t="s">
        <v>26</v>
      </c>
      <c r="B230" s="9">
        <v>1</v>
      </c>
    </row>
    <row r="231" spans="1:2" ht="12.75">
      <c r="A231" s="8" t="s">
        <v>6</v>
      </c>
      <c r="B231" s="9">
        <v>1</v>
      </c>
    </row>
    <row r="232" spans="1:2" ht="12.75">
      <c r="A232" s="8" t="s">
        <v>213</v>
      </c>
      <c r="B232" s="9">
        <v>1</v>
      </c>
    </row>
    <row r="233" spans="1:2" ht="12.75">
      <c r="A233" s="8" t="s">
        <v>1</v>
      </c>
      <c r="B233" s="9">
        <v>1</v>
      </c>
    </row>
    <row r="234" spans="1:2" ht="12.75">
      <c r="A234" s="8" t="s">
        <v>3</v>
      </c>
      <c r="B234" s="9">
        <v>1</v>
      </c>
    </row>
    <row r="235" spans="1:2" ht="12.75">
      <c r="A235" s="8" t="s">
        <v>216</v>
      </c>
      <c r="B235" s="9">
        <v>1</v>
      </c>
    </row>
    <row r="236" spans="1:2" ht="12.75">
      <c r="A236" s="8" t="s">
        <v>8</v>
      </c>
      <c r="B236" s="9">
        <v>1</v>
      </c>
    </row>
    <row r="237" spans="1:2" ht="12.75">
      <c r="A237" s="8" t="s">
        <v>5</v>
      </c>
      <c r="B237" s="9">
        <v>1</v>
      </c>
    </row>
    <row r="238" spans="1:2" ht="12.75">
      <c r="A238" s="8" t="s">
        <v>187</v>
      </c>
      <c r="B238" s="9">
        <v>1</v>
      </c>
    </row>
    <row r="239" spans="1:2" ht="12.75">
      <c r="A239" s="8" t="s">
        <v>845</v>
      </c>
      <c r="B239" s="9">
        <v>1</v>
      </c>
    </row>
    <row r="240" spans="1:2" ht="12.75">
      <c r="A240" s="8" t="s">
        <v>19</v>
      </c>
      <c r="B240" s="9">
        <v>1</v>
      </c>
    </row>
    <row r="241" spans="1:2" ht="12.75">
      <c r="A241" s="8" t="s">
        <v>846</v>
      </c>
      <c r="B241" s="9">
        <v>1</v>
      </c>
    </row>
    <row r="242" spans="1:2" ht="12.75">
      <c r="A242" s="8" t="s">
        <v>4</v>
      </c>
      <c r="B242" s="9">
        <v>1</v>
      </c>
    </row>
    <row r="243" spans="1:2" ht="12.75">
      <c r="A243" s="8" t="s">
        <v>215</v>
      </c>
      <c r="B243" s="9">
        <v>1</v>
      </c>
    </row>
    <row r="244" spans="1:2" ht="12.75">
      <c r="A244" s="8" t="s">
        <v>27</v>
      </c>
      <c r="B244" s="9">
        <v>1</v>
      </c>
    </row>
    <row r="245" spans="1:2" ht="12.75">
      <c r="A245" s="8" t="s">
        <v>84</v>
      </c>
      <c r="B245" s="9">
        <v>1</v>
      </c>
    </row>
    <row r="246" spans="1:2" ht="12.75">
      <c r="A246" s="8" t="s">
        <v>189</v>
      </c>
      <c r="B246" s="9">
        <v>1</v>
      </c>
    </row>
    <row r="247" spans="1:2" ht="12.75">
      <c r="A247" s="8" t="s">
        <v>222</v>
      </c>
      <c r="B247" s="9">
        <v>1</v>
      </c>
    </row>
    <row r="248" spans="1:2" ht="12.75">
      <c r="A248" s="8" t="s">
        <v>850</v>
      </c>
      <c r="B248" s="9">
        <v>1</v>
      </c>
    </row>
    <row r="249" spans="1:2" ht="12.75">
      <c r="A249" s="8" t="s">
        <v>21</v>
      </c>
      <c r="B249" s="9">
        <v>1</v>
      </c>
    </row>
    <row r="250" spans="1:2" ht="12.75">
      <c r="A250" s="8" t="s">
        <v>28</v>
      </c>
      <c r="B250" s="9">
        <v>1</v>
      </c>
    </row>
    <row r="251" spans="1:2" ht="12.75">
      <c r="A251" s="8" t="s">
        <v>178</v>
      </c>
      <c r="B251" s="9">
        <v>1</v>
      </c>
    </row>
    <row r="252" spans="1:2" ht="12.75">
      <c r="A252" s="8" t="s">
        <v>22</v>
      </c>
      <c r="B252" s="9">
        <v>1</v>
      </c>
    </row>
    <row r="253" spans="1:2" ht="12.75">
      <c r="A253" s="8" t="s">
        <v>234</v>
      </c>
      <c r="B253" s="9">
        <v>1</v>
      </c>
    </row>
    <row r="254" spans="1:2" ht="12.75">
      <c r="A254" s="8" t="s">
        <v>749</v>
      </c>
      <c r="B254" s="9">
        <v>1</v>
      </c>
    </row>
    <row r="255" spans="1:2" ht="12.75">
      <c r="A255" s="8" t="s">
        <v>804</v>
      </c>
      <c r="B255" s="9">
        <v>1</v>
      </c>
    </row>
    <row r="256" spans="1:2" ht="12.75">
      <c r="A256" s="8" t="s">
        <v>132</v>
      </c>
      <c r="B256" s="9">
        <v>1</v>
      </c>
    </row>
    <row r="257" spans="1:2" ht="12.75">
      <c r="A257" s="8" t="s">
        <v>42</v>
      </c>
      <c r="B257" s="9">
        <v>1</v>
      </c>
    </row>
    <row r="258" spans="1:2" ht="12.75">
      <c r="A258" s="8" t="s">
        <v>16</v>
      </c>
      <c r="B258" s="9">
        <v>1</v>
      </c>
    </row>
    <row r="259" spans="1:2" ht="12.75">
      <c r="A259" s="8" t="s">
        <v>754</v>
      </c>
      <c r="B259" s="9">
        <v>1</v>
      </c>
    </row>
    <row r="260" spans="1:2" ht="12.75">
      <c r="A260" s="8" t="s">
        <v>15</v>
      </c>
      <c r="B260" s="9">
        <v>1</v>
      </c>
    </row>
    <row r="261" spans="1:2" ht="12.75">
      <c r="A261" s="8" t="s">
        <v>114</v>
      </c>
      <c r="B261" s="9">
        <v>1</v>
      </c>
    </row>
    <row r="262" spans="1:2" ht="12.75">
      <c r="A262" s="8" t="s">
        <v>841</v>
      </c>
      <c r="B262" s="9">
        <v>1</v>
      </c>
    </row>
    <row r="263" spans="1:2" ht="12.75">
      <c r="A263" s="8" t="s">
        <v>271</v>
      </c>
      <c r="B263" s="9">
        <v>1</v>
      </c>
    </row>
    <row r="264" spans="1:2" ht="12.75">
      <c r="A264" s="8" t="s">
        <v>731</v>
      </c>
      <c r="B264" s="9">
        <v>1</v>
      </c>
    </row>
    <row r="265" spans="1:2" ht="12.75">
      <c r="A265" s="8" t="s">
        <v>55</v>
      </c>
      <c r="B265" s="9">
        <v>1</v>
      </c>
    </row>
    <row r="266" spans="1:2" ht="12.75">
      <c r="A266" s="8" t="s">
        <v>67</v>
      </c>
      <c r="B266" s="9">
        <v>1</v>
      </c>
    </row>
    <row r="267" spans="1:2" ht="12.75">
      <c r="A267" s="8" t="s">
        <v>81</v>
      </c>
      <c r="B267" s="9">
        <v>1</v>
      </c>
    </row>
    <row r="268" spans="1:2" ht="12.75">
      <c r="A268" s="8" t="s">
        <v>730</v>
      </c>
      <c r="B268" s="9">
        <v>1</v>
      </c>
    </row>
    <row r="269" spans="1:2" ht="12.75">
      <c r="A269" s="8" t="s">
        <v>305</v>
      </c>
      <c r="B269" s="9">
        <v>1</v>
      </c>
    </row>
    <row r="270" spans="1:2" ht="12.75">
      <c r="A270" s="8" t="s">
        <v>756</v>
      </c>
      <c r="B270" s="9">
        <v>1</v>
      </c>
    </row>
    <row r="271" spans="1:2" ht="12.75">
      <c r="A271" s="8" t="s">
        <v>759</v>
      </c>
      <c r="B271" s="9">
        <v>1</v>
      </c>
    </row>
    <row r="272" spans="1:2" ht="12.75">
      <c r="A272" s="8" t="s">
        <v>762</v>
      </c>
      <c r="B272" s="9">
        <v>1</v>
      </c>
    </row>
    <row r="273" spans="1:2" ht="12.75">
      <c r="A273" s="8" t="s">
        <v>760</v>
      </c>
      <c r="B273" s="9">
        <v>1</v>
      </c>
    </row>
    <row r="274" spans="1:2" ht="12.75">
      <c r="A274" s="8" t="s">
        <v>261</v>
      </c>
      <c r="B274" s="9">
        <v>1</v>
      </c>
    </row>
    <row r="275" spans="1:2" ht="12.75">
      <c r="A275" s="8" t="s">
        <v>264</v>
      </c>
      <c r="B275" s="9">
        <v>1</v>
      </c>
    </row>
    <row r="276" spans="1:2" ht="12.75">
      <c r="A276" s="8" t="s">
        <v>181</v>
      </c>
      <c r="B276" s="9">
        <v>1</v>
      </c>
    </row>
    <row r="277" spans="1:2" ht="12.75">
      <c r="A277" s="8" t="s">
        <v>321</v>
      </c>
      <c r="B277" s="9">
        <v>1</v>
      </c>
    </row>
    <row r="278" spans="1:2" ht="12.75">
      <c r="A278" s="8" t="s">
        <v>306</v>
      </c>
      <c r="B278" s="9">
        <v>1</v>
      </c>
    </row>
    <row r="279" spans="1:2" ht="12.75">
      <c r="A279" s="8" t="s">
        <v>75</v>
      </c>
      <c r="B279" s="9">
        <v>1</v>
      </c>
    </row>
    <row r="280" spans="1:2" ht="12.75">
      <c r="A280" s="8" t="s">
        <v>161</v>
      </c>
      <c r="B280" s="9">
        <v>1</v>
      </c>
    </row>
    <row r="281" spans="1:2" ht="12.75">
      <c r="A281" s="8" t="s">
        <v>69</v>
      </c>
      <c r="B281" s="9">
        <v>1</v>
      </c>
    </row>
    <row r="282" spans="1:2" ht="12.75">
      <c r="A282" s="8" t="s">
        <v>90</v>
      </c>
      <c r="B282" s="9">
        <v>1</v>
      </c>
    </row>
    <row r="283" spans="1:2" ht="12.75">
      <c r="A283" s="8" t="s">
        <v>294</v>
      </c>
      <c r="B283" s="9">
        <v>1</v>
      </c>
    </row>
    <row r="284" spans="1:2" ht="12.75">
      <c r="A284" s="8" t="s">
        <v>287</v>
      </c>
      <c r="B284" s="9">
        <v>1</v>
      </c>
    </row>
    <row r="285" spans="1:2" ht="12.75">
      <c r="A285" s="8" t="s">
        <v>160</v>
      </c>
      <c r="B285" s="9">
        <v>1</v>
      </c>
    </row>
    <row r="286" spans="1:2" ht="12.75">
      <c r="A286" s="8" t="s">
        <v>794</v>
      </c>
      <c r="B286" s="9">
        <v>1</v>
      </c>
    </row>
    <row r="287" spans="1:2" ht="12.75">
      <c r="A287" s="8" t="s">
        <v>843</v>
      </c>
      <c r="B287" s="9">
        <v>1</v>
      </c>
    </row>
    <row r="288" spans="1:2" ht="12.75">
      <c r="A288" s="8" t="s">
        <v>806</v>
      </c>
      <c r="B288" s="9">
        <v>1</v>
      </c>
    </row>
    <row r="289" spans="1:2" ht="12.75">
      <c r="A289" s="8" t="s">
        <v>256</v>
      </c>
      <c r="B289" s="9">
        <v>1</v>
      </c>
    </row>
    <row r="290" spans="1:2" ht="12.75">
      <c r="A290" s="8" t="s">
        <v>115</v>
      </c>
      <c r="B290" s="9">
        <v>1</v>
      </c>
    </row>
    <row r="291" spans="1:2" ht="12.75">
      <c r="A291" s="8" t="s">
        <v>283</v>
      </c>
      <c r="B291" s="9">
        <v>1</v>
      </c>
    </row>
    <row r="292" spans="1:2" ht="12.75">
      <c r="A292" s="8" t="s">
        <v>750</v>
      </c>
      <c r="B292" s="9">
        <v>1</v>
      </c>
    </row>
    <row r="293" spans="1:2" ht="12.75">
      <c r="A293" s="8" t="s">
        <v>297</v>
      </c>
      <c r="B293" s="9">
        <v>1</v>
      </c>
    </row>
    <row r="294" spans="1:2" ht="12.75">
      <c r="A294" s="8" t="s">
        <v>116</v>
      </c>
      <c r="B294" s="9">
        <v>1</v>
      </c>
    </row>
    <row r="295" spans="1:2" ht="12.75">
      <c r="A295" s="8" t="s">
        <v>80</v>
      </c>
      <c r="B295" s="9">
        <v>1</v>
      </c>
    </row>
    <row r="296" spans="1:2" ht="12.75">
      <c r="A296" s="8" t="s">
        <v>240</v>
      </c>
      <c r="B296" s="9">
        <v>1</v>
      </c>
    </row>
    <row r="297" spans="1:2" ht="12.75">
      <c r="A297" s="8" t="s">
        <v>198</v>
      </c>
      <c r="B297" s="9">
        <v>1</v>
      </c>
    </row>
    <row r="298" spans="1:2" ht="12.75">
      <c r="A298" s="8" t="s">
        <v>285</v>
      </c>
      <c r="B298" s="9">
        <v>1</v>
      </c>
    </row>
    <row r="299" spans="1:2" ht="12.75">
      <c r="A299" s="8" t="s">
        <v>61</v>
      </c>
      <c r="B299" s="9">
        <v>1</v>
      </c>
    </row>
    <row r="300" spans="1:2" ht="12.75">
      <c r="A300" s="8" t="s">
        <v>54</v>
      </c>
      <c r="B300" s="9">
        <v>1</v>
      </c>
    </row>
    <row r="301" spans="1:2" ht="12.75">
      <c r="A301" s="8" t="s">
        <v>199</v>
      </c>
      <c r="B301" s="9">
        <v>1</v>
      </c>
    </row>
    <row r="302" spans="1:2" ht="12.75">
      <c r="A302" s="8" t="s">
        <v>200</v>
      </c>
      <c r="B302" s="9">
        <v>1</v>
      </c>
    </row>
    <row r="303" spans="1:2" ht="12.75">
      <c r="A303" s="8" t="s">
        <v>227</v>
      </c>
      <c r="B303" s="9">
        <v>1</v>
      </c>
    </row>
    <row r="304" spans="1:2" ht="12.75">
      <c r="A304" s="8" t="s">
        <v>201</v>
      </c>
      <c r="B304" s="9">
        <v>1</v>
      </c>
    </row>
    <row r="305" spans="1:2" ht="12.75">
      <c r="A305" s="8" t="s">
        <v>44</v>
      </c>
      <c r="B305" s="9">
        <v>1</v>
      </c>
    </row>
    <row r="306" spans="1:2" ht="12.75">
      <c r="A306" s="8" t="s">
        <v>71</v>
      </c>
      <c r="B306" s="9">
        <v>1</v>
      </c>
    </row>
    <row r="307" spans="1:2" ht="12.75">
      <c r="A307" s="8" t="s">
        <v>786</v>
      </c>
      <c r="B307" s="9">
        <v>1</v>
      </c>
    </row>
    <row r="308" spans="1:2" ht="12.75">
      <c r="A308" s="8" t="s">
        <v>299</v>
      </c>
      <c r="B308" s="9">
        <v>1</v>
      </c>
    </row>
    <row r="309" spans="1:2" ht="12.75">
      <c r="A309" s="8" t="s">
        <v>68</v>
      </c>
      <c r="B309" s="9">
        <v>1</v>
      </c>
    </row>
    <row r="310" spans="1:2" ht="12.75">
      <c r="A310" s="8" t="s">
        <v>136</v>
      </c>
      <c r="B310" s="9">
        <v>1</v>
      </c>
    </row>
    <row r="311" spans="1:2" ht="12.75">
      <c r="A311" s="8" t="s">
        <v>65</v>
      </c>
      <c r="B311" s="9">
        <v>1</v>
      </c>
    </row>
    <row r="312" spans="1:2" ht="12.75">
      <c r="A312" s="8" t="s">
        <v>262</v>
      </c>
      <c r="B312" s="9">
        <v>1</v>
      </c>
    </row>
    <row r="313" spans="1:2" ht="12.75">
      <c r="A313" s="8" t="s">
        <v>739</v>
      </c>
      <c r="B313" s="9">
        <v>1</v>
      </c>
    </row>
    <row r="314" spans="1:2" ht="12.75">
      <c r="A314" s="8" t="s">
        <v>74</v>
      </c>
      <c r="B314" s="9">
        <v>1</v>
      </c>
    </row>
    <row r="315" spans="1:2" ht="12.75">
      <c r="A315" s="8" t="s">
        <v>243</v>
      </c>
      <c r="B315" s="9">
        <v>1</v>
      </c>
    </row>
    <row r="316" spans="1:2" ht="12.75">
      <c r="A316" s="8" t="s">
        <v>202</v>
      </c>
      <c r="B316" s="9">
        <v>1</v>
      </c>
    </row>
    <row r="317" spans="1:2" ht="12.75">
      <c r="A317" s="8" t="s">
        <v>307</v>
      </c>
      <c r="B317" s="9">
        <v>1</v>
      </c>
    </row>
    <row r="318" spans="1:2" ht="12.75">
      <c r="A318" s="8" t="s">
        <v>34</v>
      </c>
      <c r="B318" s="9">
        <v>1</v>
      </c>
    </row>
    <row r="319" spans="1:2" ht="12.75">
      <c r="A319" s="8" t="s">
        <v>197</v>
      </c>
      <c r="B319" s="9">
        <v>1</v>
      </c>
    </row>
    <row r="320" spans="1:2" ht="12.75">
      <c r="A320" s="8" t="s">
        <v>48</v>
      </c>
      <c r="B320" s="9">
        <v>1</v>
      </c>
    </row>
    <row r="321" spans="1:2" ht="12.75">
      <c r="A321" s="8" t="s">
        <v>286</v>
      </c>
      <c r="B321" s="9">
        <v>1</v>
      </c>
    </row>
    <row r="322" spans="1:2" ht="12.75">
      <c r="A322" s="8" t="s">
        <v>179</v>
      </c>
      <c r="B322" s="9">
        <v>1</v>
      </c>
    </row>
    <row r="323" spans="1:2" ht="12.75">
      <c r="A323" s="8" t="s">
        <v>298</v>
      </c>
      <c r="B323" s="9">
        <v>1</v>
      </c>
    </row>
    <row r="324" spans="1:2" ht="12.75">
      <c r="A324" s="8" t="s">
        <v>47</v>
      </c>
      <c r="B324" s="9">
        <v>1</v>
      </c>
    </row>
    <row r="325" spans="1:2" ht="12.75">
      <c r="A325" s="8" t="s">
        <v>77</v>
      </c>
      <c r="B325" s="9">
        <v>1</v>
      </c>
    </row>
    <row r="326" spans="1:2" ht="12.75">
      <c r="A326" s="8" t="s">
        <v>848</v>
      </c>
      <c r="B326" s="9">
        <v>1</v>
      </c>
    </row>
    <row r="327" spans="1:2" ht="12.75">
      <c r="A327" s="8" t="s">
        <v>219</v>
      </c>
      <c r="B327" s="9">
        <v>1</v>
      </c>
    </row>
    <row r="328" spans="1:2" ht="12.75">
      <c r="A328" s="8" t="s">
        <v>166</v>
      </c>
      <c r="B328" s="9">
        <v>1</v>
      </c>
    </row>
    <row r="329" spans="1:2" ht="12.75">
      <c r="A329" s="8" t="s">
        <v>203</v>
      </c>
      <c r="B329" s="9">
        <v>1</v>
      </c>
    </row>
    <row r="330" spans="1:2" ht="12.75">
      <c r="A330" s="8" t="s">
        <v>188</v>
      </c>
      <c r="B330" s="9">
        <v>1</v>
      </c>
    </row>
    <row r="331" spans="1:2" ht="12.75">
      <c r="A331" s="8" t="s">
        <v>204</v>
      </c>
      <c r="B331" s="9">
        <v>1</v>
      </c>
    </row>
    <row r="332" spans="1:2" ht="12.75">
      <c r="A332" s="8" t="s">
        <v>774</v>
      </c>
      <c r="B332" s="9">
        <v>1</v>
      </c>
    </row>
    <row r="333" spans="1:2" ht="12.75">
      <c r="A333" s="8" t="s">
        <v>186</v>
      </c>
      <c r="B333" s="9">
        <v>1</v>
      </c>
    </row>
    <row r="334" spans="1:2" ht="12.75">
      <c r="A334" s="8" t="s">
        <v>751</v>
      </c>
      <c r="B334" s="9">
        <v>1</v>
      </c>
    </row>
    <row r="335" spans="1:2" ht="12.75">
      <c r="A335" s="8" t="s">
        <v>799</v>
      </c>
      <c r="B335" s="9">
        <v>1</v>
      </c>
    </row>
    <row r="336" spans="1:2" ht="12.75">
      <c r="A336" s="8" t="s">
        <v>252</v>
      </c>
      <c r="B336" s="9">
        <v>1</v>
      </c>
    </row>
    <row r="337" spans="1:2" ht="12.75">
      <c r="A337" s="8" t="s">
        <v>752</v>
      </c>
      <c r="B337" s="9">
        <v>1</v>
      </c>
    </row>
    <row r="338" spans="1:2" ht="12.75">
      <c r="A338" s="8" t="s">
        <v>718</v>
      </c>
      <c r="B338" s="9">
        <v>2</v>
      </c>
    </row>
    <row r="339" spans="1:2" ht="12.75">
      <c r="A339" s="8" t="s">
        <v>29</v>
      </c>
      <c r="B339" s="9">
        <v>1</v>
      </c>
    </row>
    <row r="340" spans="1:2" ht="12.75">
      <c r="A340" s="8" t="s">
        <v>736</v>
      </c>
      <c r="B340" s="9">
        <v>1</v>
      </c>
    </row>
    <row r="341" spans="1:2" ht="12.75">
      <c r="A341" s="8" t="s">
        <v>185</v>
      </c>
      <c r="B341" s="9">
        <v>1</v>
      </c>
    </row>
    <row r="342" spans="1:2" ht="12.75">
      <c r="A342" s="8" t="s">
        <v>183</v>
      </c>
      <c r="B342" s="9">
        <v>1</v>
      </c>
    </row>
    <row r="343" spans="1:2" ht="12.75">
      <c r="A343" s="8" t="s">
        <v>205</v>
      </c>
      <c r="B343" s="9">
        <v>1</v>
      </c>
    </row>
    <row r="344" spans="1:2" ht="12.75">
      <c r="A344" s="8" t="s">
        <v>839</v>
      </c>
      <c r="B344" s="9">
        <v>1</v>
      </c>
    </row>
    <row r="345" spans="1:2" ht="12.75">
      <c r="A345" s="8" t="s">
        <v>37</v>
      </c>
      <c r="B345" s="9">
        <v>1</v>
      </c>
    </row>
    <row r="346" spans="1:2" ht="12.75">
      <c r="A346" s="8" t="s">
        <v>220</v>
      </c>
      <c r="B346" s="9">
        <v>1</v>
      </c>
    </row>
    <row r="347" spans="1:2" ht="12.75">
      <c r="A347" s="8" t="s">
        <v>208</v>
      </c>
      <c r="B347" s="9">
        <v>1</v>
      </c>
    </row>
    <row r="348" spans="1:2" ht="12.75">
      <c r="A348" s="8" t="s">
        <v>209</v>
      </c>
      <c r="B348" s="9">
        <v>1</v>
      </c>
    </row>
    <row r="349" spans="1:2" ht="12.75">
      <c r="A349" s="8" t="s">
        <v>212</v>
      </c>
      <c r="B349" s="9">
        <v>1</v>
      </c>
    </row>
    <row r="350" spans="1:2" ht="12.75">
      <c r="A350" s="8" t="s">
        <v>218</v>
      </c>
      <c r="B350" s="9">
        <v>1</v>
      </c>
    </row>
    <row r="351" spans="1:2" ht="12.75">
      <c r="A351" s="8" t="s">
        <v>223</v>
      </c>
      <c r="B351" s="9">
        <v>1</v>
      </c>
    </row>
    <row r="352" spans="1:2" ht="12.75">
      <c r="A352" s="8" t="s">
        <v>144</v>
      </c>
      <c r="B352" s="9">
        <v>1</v>
      </c>
    </row>
    <row r="353" spans="1:2" ht="12.75">
      <c r="A353" s="8" t="s">
        <v>808</v>
      </c>
      <c r="B353" s="9">
        <v>1</v>
      </c>
    </row>
    <row r="354" spans="1:2" ht="12.75">
      <c r="A354" s="8" t="s">
        <v>811</v>
      </c>
      <c r="B354" s="9">
        <v>1</v>
      </c>
    </row>
    <row r="355" spans="1:2" ht="12.75">
      <c r="A355" s="8" t="s">
        <v>206</v>
      </c>
      <c r="B355" s="9">
        <v>1</v>
      </c>
    </row>
    <row r="356" spans="1:2" ht="12.75">
      <c r="A356" s="8" t="s">
        <v>253</v>
      </c>
      <c r="B356" s="9">
        <v>1</v>
      </c>
    </row>
    <row r="357" spans="1:2" ht="12.75">
      <c r="A357" s="8" t="s">
        <v>826</v>
      </c>
      <c r="B357" s="9">
        <v>1</v>
      </c>
    </row>
    <row r="358" spans="1:2" ht="12.75">
      <c r="A358" s="8" t="s">
        <v>821</v>
      </c>
      <c r="B358" s="9">
        <v>1</v>
      </c>
    </row>
    <row r="359" spans="1:2" ht="12.75">
      <c r="A359" s="8" t="s">
        <v>313</v>
      </c>
      <c r="B359" s="9">
        <v>1</v>
      </c>
    </row>
    <row r="360" spans="1:2" ht="12.75">
      <c r="A360" s="8" t="s">
        <v>308</v>
      </c>
      <c r="B360" s="9">
        <v>1</v>
      </c>
    </row>
    <row r="361" spans="1:2" ht="12.75">
      <c r="A361" s="8" t="s">
        <v>117</v>
      </c>
      <c r="B361" s="9">
        <v>1</v>
      </c>
    </row>
    <row r="362" spans="1:2" ht="12.75">
      <c r="A362" s="8" t="s">
        <v>763</v>
      </c>
      <c r="B362" s="9">
        <v>1</v>
      </c>
    </row>
    <row r="363" spans="1:2" ht="12.75">
      <c r="A363" s="8" t="s">
        <v>787</v>
      </c>
      <c r="B363" s="9">
        <v>1</v>
      </c>
    </row>
    <row r="364" spans="1:2" ht="12.75">
      <c r="A364" s="8" t="s">
        <v>56</v>
      </c>
      <c r="B364" s="9">
        <v>1</v>
      </c>
    </row>
    <row r="365" spans="1:2" ht="12.75">
      <c r="A365" s="8" t="s">
        <v>719</v>
      </c>
      <c r="B365" s="9">
        <v>1</v>
      </c>
    </row>
    <row r="366" spans="1:2" ht="12.75">
      <c r="A366" s="8" t="s">
        <v>720</v>
      </c>
      <c r="B366" s="9">
        <v>1</v>
      </c>
    </row>
    <row r="367" spans="1:2" ht="12.75">
      <c r="A367" s="8" t="s">
        <v>775</v>
      </c>
      <c r="B367" s="9">
        <v>1</v>
      </c>
    </row>
    <row r="368" spans="1:2" ht="12.75">
      <c r="A368" s="8" t="s">
        <v>62</v>
      </c>
      <c r="B368" s="9">
        <v>1</v>
      </c>
    </row>
    <row r="369" spans="1:2" ht="12.75">
      <c r="A369" s="8" t="s">
        <v>226</v>
      </c>
      <c r="B369" s="9">
        <v>1</v>
      </c>
    </row>
    <row r="370" spans="1:2" ht="12.75">
      <c r="A370" s="8" t="s">
        <v>118</v>
      </c>
      <c r="B370" s="9">
        <v>1</v>
      </c>
    </row>
    <row r="371" spans="1:2" ht="12.75">
      <c r="A371" s="8" t="s">
        <v>128</v>
      </c>
      <c r="B371" s="9">
        <v>1</v>
      </c>
    </row>
    <row r="372" spans="1:2" ht="12.75">
      <c r="A372" s="8" t="s">
        <v>309</v>
      </c>
      <c r="B372" s="9">
        <v>1</v>
      </c>
    </row>
    <row r="373" spans="1:2" ht="12.75">
      <c r="A373" s="8" t="s">
        <v>802</v>
      </c>
      <c r="B373" s="9">
        <v>2</v>
      </c>
    </row>
    <row r="374" spans="1:2" ht="12.75">
      <c r="A374" s="8" t="s">
        <v>761</v>
      </c>
      <c r="B374" s="9">
        <v>1</v>
      </c>
    </row>
    <row r="375" spans="1:2" ht="12.75">
      <c r="A375" s="8" t="s">
        <v>177</v>
      </c>
      <c r="B375" s="9">
        <v>1</v>
      </c>
    </row>
    <row r="376" spans="1:2" ht="12.75">
      <c r="A376" s="8" t="s">
        <v>154</v>
      </c>
      <c r="B376" s="9">
        <v>1</v>
      </c>
    </row>
    <row r="377" spans="1:2" ht="12.75">
      <c r="A377" s="8" t="s">
        <v>229</v>
      </c>
      <c r="B377" s="9">
        <v>1</v>
      </c>
    </row>
    <row r="378" spans="1:2" ht="12.75">
      <c r="A378" s="8" t="s">
        <v>130</v>
      </c>
      <c r="B378" s="9">
        <v>1</v>
      </c>
    </row>
    <row r="379" spans="1:2" ht="12.75">
      <c r="A379" s="8" t="s">
        <v>72</v>
      </c>
      <c r="B379" s="9">
        <v>1</v>
      </c>
    </row>
    <row r="380" spans="1:2" ht="12.75">
      <c r="A380" s="8" t="s">
        <v>70</v>
      </c>
      <c r="B380" s="9">
        <v>1</v>
      </c>
    </row>
    <row r="381" spans="1:2" ht="12.75">
      <c r="A381" s="8" t="s">
        <v>140</v>
      </c>
      <c r="B381" s="9">
        <v>1</v>
      </c>
    </row>
    <row r="382" spans="1:2" ht="12.75">
      <c r="A382" s="8" t="s">
        <v>119</v>
      </c>
      <c r="B382" s="9">
        <v>1</v>
      </c>
    </row>
    <row r="383" spans="1:2" ht="12.75">
      <c r="A383" s="8" t="s">
        <v>734</v>
      </c>
      <c r="B383" s="9">
        <v>1</v>
      </c>
    </row>
    <row r="384" spans="1:2" ht="12.75">
      <c r="A384" s="8" t="s">
        <v>124</v>
      </c>
      <c r="B384" s="9">
        <v>1</v>
      </c>
    </row>
    <row r="385" spans="1:2" ht="12.75">
      <c r="A385" s="8" t="s">
        <v>101</v>
      </c>
      <c r="B385" s="9">
        <v>3</v>
      </c>
    </row>
    <row r="386" spans="1:2" ht="12.75">
      <c r="A386" s="8" t="s">
        <v>120</v>
      </c>
      <c r="B386" s="9">
        <v>1</v>
      </c>
    </row>
    <row r="387" spans="1:2" ht="12.75">
      <c r="A387" s="8" t="s">
        <v>99</v>
      </c>
      <c r="B387" s="9">
        <v>2</v>
      </c>
    </row>
    <row r="388" spans="1:2" ht="12.75">
      <c r="A388" s="8" t="s">
        <v>150</v>
      </c>
      <c r="B388" s="9">
        <v>1</v>
      </c>
    </row>
    <row r="389" spans="1:2" ht="12.75">
      <c r="A389" s="8" t="s">
        <v>776</v>
      </c>
      <c r="B389" s="9">
        <v>1</v>
      </c>
    </row>
    <row r="390" spans="1:2" ht="12.75">
      <c r="A390" s="8" t="s">
        <v>735</v>
      </c>
      <c r="B390" s="9">
        <v>1</v>
      </c>
    </row>
    <row r="391" spans="1:2" ht="12.75">
      <c r="A391" s="8" t="s">
        <v>151</v>
      </c>
      <c r="B391" s="9">
        <v>1</v>
      </c>
    </row>
    <row r="392" spans="1:2" ht="12.75">
      <c r="A392" s="8" t="s">
        <v>733</v>
      </c>
      <c r="B392" s="9">
        <v>1</v>
      </c>
    </row>
    <row r="393" spans="1:2" ht="12.75">
      <c r="A393" s="8" t="s">
        <v>100</v>
      </c>
      <c r="B393" s="9">
        <v>1</v>
      </c>
    </row>
    <row r="394" spans="1:2" ht="12.75">
      <c r="A394" s="8" t="s">
        <v>127</v>
      </c>
      <c r="B394" s="9">
        <v>1</v>
      </c>
    </row>
    <row r="395" spans="1:2" ht="12.75">
      <c r="A395" s="8" t="s">
        <v>142</v>
      </c>
      <c r="B395" s="9">
        <v>1</v>
      </c>
    </row>
    <row r="396" spans="1:2" ht="12.75">
      <c r="A396" s="8" t="s">
        <v>104</v>
      </c>
      <c r="B396" s="9">
        <v>1</v>
      </c>
    </row>
    <row r="397" spans="1:2" ht="12.75">
      <c r="A397" s="8" t="s">
        <v>772</v>
      </c>
      <c r="B397" s="9">
        <v>1</v>
      </c>
    </row>
    <row r="398" spans="1:2" ht="12.75">
      <c r="A398" s="8" t="s">
        <v>258</v>
      </c>
      <c r="B398" s="9">
        <v>1</v>
      </c>
    </row>
    <row r="399" spans="1:2" ht="12.75">
      <c r="A399" s="8" t="s">
        <v>789</v>
      </c>
      <c r="B399" s="9">
        <v>1</v>
      </c>
    </row>
    <row r="400" spans="1:2" ht="12.75">
      <c r="A400" s="8" t="s">
        <v>732</v>
      </c>
      <c r="B400" s="9">
        <v>1</v>
      </c>
    </row>
    <row r="401" spans="1:2" ht="12.75">
      <c r="A401" s="8" t="s">
        <v>190</v>
      </c>
      <c r="B401" s="9">
        <v>1</v>
      </c>
    </row>
    <row r="402" spans="1:2" ht="12.75">
      <c r="A402" s="8" t="s">
        <v>809</v>
      </c>
      <c r="B402" s="9">
        <v>1</v>
      </c>
    </row>
    <row r="403" spans="1:2" ht="12.75">
      <c r="A403" s="8" t="s">
        <v>98</v>
      </c>
      <c r="B403" s="9">
        <v>1</v>
      </c>
    </row>
    <row r="404" spans="1:2" ht="12.75">
      <c r="A404" s="8" t="s">
        <v>141</v>
      </c>
      <c r="B404" s="9">
        <v>1</v>
      </c>
    </row>
    <row r="405" spans="1:2" ht="12.75">
      <c r="A405" s="8" t="s">
        <v>126</v>
      </c>
      <c r="B405" s="9">
        <v>1</v>
      </c>
    </row>
    <row r="406" spans="1:2" ht="12.75">
      <c r="A406" s="8" t="s">
        <v>146</v>
      </c>
      <c r="B406" s="9">
        <v>1</v>
      </c>
    </row>
    <row r="407" spans="1:2" ht="12.75">
      <c r="A407" s="8" t="s">
        <v>152</v>
      </c>
      <c r="B407" s="9">
        <v>1</v>
      </c>
    </row>
    <row r="408" spans="1:2" ht="12.75">
      <c r="A408" s="8" t="s">
        <v>148</v>
      </c>
      <c r="B408" s="9">
        <v>1</v>
      </c>
    </row>
    <row r="409" spans="1:2" ht="12.75">
      <c r="A409" s="8" t="s">
        <v>138</v>
      </c>
      <c r="B409" s="9">
        <v>1</v>
      </c>
    </row>
    <row r="410" spans="1:2" ht="12.75">
      <c r="A410" s="8" t="s">
        <v>139</v>
      </c>
      <c r="B410" s="9">
        <v>1</v>
      </c>
    </row>
    <row r="411" spans="1:2" ht="12.75">
      <c r="A411" s="8" t="s">
        <v>147</v>
      </c>
      <c r="B411" s="9">
        <v>1</v>
      </c>
    </row>
    <row r="412" spans="1:2" ht="12.75">
      <c r="A412" s="8" t="s">
        <v>125</v>
      </c>
      <c r="B412" s="9">
        <v>1</v>
      </c>
    </row>
    <row r="413" spans="1:2" ht="12.75">
      <c r="A413" s="8" t="s">
        <v>123</v>
      </c>
      <c r="B413" s="9">
        <v>1</v>
      </c>
    </row>
    <row r="414" spans="1:2" ht="12.75">
      <c r="A414" s="8" t="s">
        <v>267</v>
      </c>
      <c r="B414" s="9">
        <v>1</v>
      </c>
    </row>
    <row r="415" spans="1:2" ht="12.75">
      <c r="A415" s="8" t="s">
        <v>60</v>
      </c>
      <c r="B415" s="9">
        <v>1</v>
      </c>
    </row>
    <row r="416" spans="1:2" ht="12.75">
      <c r="A416" s="8" t="s">
        <v>254</v>
      </c>
      <c r="B416" s="9">
        <v>1</v>
      </c>
    </row>
    <row r="417" spans="1:2" ht="12.75">
      <c r="A417" s="8" t="s">
        <v>239</v>
      </c>
      <c r="B417" s="9">
        <v>1</v>
      </c>
    </row>
    <row r="418" spans="1:2" ht="12.75">
      <c r="A418" s="8" t="s">
        <v>163</v>
      </c>
      <c r="B418" s="9">
        <v>1</v>
      </c>
    </row>
    <row r="419" spans="1:2" ht="12.75">
      <c r="A419" s="8" t="s">
        <v>255</v>
      </c>
      <c r="B419" s="9">
        <v>1</v>
      </c>
    </row>
    <row r="420" spans="1:2" ht="12.75">
      <c r="A420" s="8" t="s">
        <v>795</v>
      </c>
      <c r="B420" s="9">
        <v>1</v>
      </c>
    </row>
    <row r="421" spans="1:2" ht="12.75">
      <c r="A421" s="8" t="s">
        <v>38</v>
      </c>
      <c r="B421" s="9">
        <v>1</v>
      </c>
    </row>
    <row r="422" spans="1:2" ht="12.75">
      <c r="A422" s="8" t="s">
        <v>310</v>
      </c>
      <c r="B422" s="9">
        <v>1</v>
      </c>
    </row>
    <row r="423" spans="1:2" ht="12.75">
      <c r="A423" s="8" t="s">
        <v>0</v>
      </c>
      <c r="B423" s="9">
        <v>1</v>
      </c>
    </row>
    <row r="424" spans="1:2" ht="12.75">
      <c r="A424" s="8" t="s">
        <v>273</v>
      </c>
      <c r="B424" s="9">
        <v>1</v>
      </c>
    </row>
    <row r="425" spans="1:2" ht="12.75">
      <c r="A425" s="8" t="s">
        <v>9</v>
      </c>
      <c r="B425" s="9">
        <v>1</v>
      </c>
    </row>
    <row r="426" spans="1:2" ht="12.75">
      <c r="A426" s="8" t="s">
        <v>259</v>
      </c>
      <c r="B426" s="9">
        <v>1</v>
      </c>
    </row>
    <row r="427" spans="1:2" ht="12.75">
      <c r="A427" s="8" t="s">
        <v>76</v>
      </c>
      <c r="B427" s="9">
        <v>1</v>
      </c>
    </row>
    <row r="428" spans="1:2" ht="12.75">
      <c r="A428" s="8" t="s">
        <v>73</v>
      </c>
      <c r="B428" s="9">
        <v>1</v>
      </c>
    </row>
    <row r="429" spans="1:2" ht="12.75">
      <c r="A429" s="8" t="s">
        <v>210</v>
      </c>
      <c r="B429" s="9">
        <v>1</v>
      </c>
    </row>
    <row r="430" spans="1:2" ht="12.75">
      <c r="A430" s="8" t="s">
        <v>221</v>
      </c>
      <c r="B430" s="9">
        <v>1</v>
      </c>
    </row>
    <row r="431" spans="1:2" ht="12.75">
      <c r="A431" s="8" t="s">
        <v>121</v>
      </c>
      <c r="B431" s="9">
        <v>1</v>
      </c>
    </row>
    <row r="432" spans="1:2" ht="12.75">
      <c r="A432" s="8" t="s">
        <v>122</v>
      </c>
      <c r="B432" s="9">
        <v>1</v>
      </c>
    </row>
    <row r="433" spans="1:2" ht="12.75">
      <c r="A433" s="8" t="s">
        <v>807</v>
      </c>
      <c r="B433" s="9">
        <v>1</v>
      </c>
    </row>
    <row r="434" spans="1:2" ht="12.75">
      <c r="A434" s="8" t="s">
        <v>835</v>
      </c>
      <c r="B434" s="9">
        <v>1</v>
      </c>
    </row>
    <row r="435" spans="1:2" ht="12.75">
      <c r="A435" s="8" t="s">
        <v>792</v>
      </c>
      <c r="B435" s="9">
        <v>1</v>
      </c>
    </row>
    <row r="436" spans="1:2" ht="12.75">
      <c r="A436" s="8" t="s">
        <v>816</v>
      </c>
      <c r="B436" s="9">
        <v>1</v>
      </c>
    </row>
    <row r="437" spans="1:2" ht="12.75">
      <c r="A437" s="8" t="s">
        <v>722</v>
      </c>
      <c r="B437" s="9">
        <v>1</v>
      </c>
    </row>
    <row r="438" spans="1:2" ht="12.75">
      <c r="A438" s="8" t="s">
        <v>723</v>
      </c>
      <c r="B438" s="9">
        <v>2</v>
      </c>
    </row>
    <row r="439" spans="1:2" ht="12.75">
      <c r="A439" s="8" t="s">
        <v>721</v>
      </c>
      <c r="B439" s="9">
        <v>1</v>
      </c>
    </row>
    <row r="440" spans="1:2" ht="12.75">
      <c r="A440" s="8" t="s">
        <v>36</v>
      </c>
      <c r="B440" s="9">
        <v>1</v>
      </c>
    </row>
    <row r="441" spans="1:2" ht="12.75">
      <c r="A441" s="8" t="s">
        <v>800</v>
      </c>
      <c r="B441" s="9">
        <v>1</v>
      </c>
    </row>
    <row r="442" spans="1:2" ht="12.75">
      <c r="A442" s="8" t="s">
        <v>815</v>
      </c>
      <c r="B442" s="9">
        <v>2</v>
      </c>
    </row>
    <row r="443" spans="1:2" ht="12.75">
      <c r="A443" s="8" t="s">
        <v>167</v>
      </c>
      <c r="B443" s="9">
        <v>1</v>
      </c>
    </row>
    <row r="444" spans="1:2" ht="12.75">
      <c r="A444" s="8" t="s">
        <v>737</v>
      </c>
      <c r="B444" s="9">
        <v>1</v>
      </c>
    </row>
    <row r="445" spans="1:2" ht="12.75">
      <c r="A445" s="8" t="s">
        <v>777</v>
      </c>
      <c r="B445" s="9">
        <v>1</v>
      </c>
    </row>
    <row r="446" spans="1:2" ht="12.75">
      <c r="A446" s="8" t="s">
        <v>265</v>
      </c>
      <c r="B446" s="9">
        <v>1</v>
      </c>
    </row>
    <row r="447" spans="1:2" ht="12.75">
      <c r="A447" s="8" t="s">
        <v>64</v>
      </c>
      <c r="B447" s="9">
        <v>1</v>
      </c>
    </row>
    <row r="448" spans="1:2" ht="12.75">
      <c r="A448" s="8" t="s">
        <v>131</v>
      </c>
      <c r="B448" s="9">
        <v>1</v>
      </c>
    </row>
    <row r="449" spans="1:2" ht="12.75">
      <c r="A449" s="8" t="s">
        <v>40</v>
      </c>
      <c r="B449" s="9">
        <v>1</v>
      </c>
    </row>
    <row r="450" spans="1:2" ht="12.75">
      <c r="A450" s="8" t="s">
        <v>164</v>
      </c>
      <c r="B450" s="9">
        <v>1</v>
      </c>
    </row>
    <row r="451" spans="1:2" ht="12.75">
      <c r="A451" s="8" t="s">
        <v>814</v>
      </c>
      <c r="B451" s="9">
        <v>1</v>
      </c>
    </row>
    <row r="452" spans="1:2" ht="12.75">
      <c r="A452" s="8" t="s">
        <v>836</v>
      </c>
      <c r="B452" s="9">
        <v>1</v>
      </c>
    </row>
    <row r="453" spans="1:2" ht="12.75">
      <c r="A453" s="8" t="s">
        <v>85</v>
      </c>
      <c r="B453" s="9">
        <v>1</v>
      </c>
    </row>
    <row r="454" spans="1:2" ht="12.75">
      <c r="A454" s="8" t="s">
        <v>51</v>
      </c>
      <c r="B454" s="9">
        <v>1</v>
      </c>
    </row>
    <row r="455" spans="1:2" ht="12.75">
      <c r="A455" s="8" t="s">
        <v>263</v>
      </c>
      <c r="B455" s="9">
        <v>1</v>
      </c>
    </row>
    <row r="456" spans="1:2" ht="12.75">
      <c r="A456" s="8" t="s">
        <v>820</v>
      </c>
      <c r="B456" s="9">
        <v>1</v>
      </c>
    </row>
    <row r="457" spans="1:2" ht="12.75">
      <c r="A457" s="8" t="s">
        <v>41</v>
      </c>
      <c r="B457" s="9">
        <v>1</v>
      </c>
    </row>
    <row r="458" spans="1:2" ht="12.75">
      <c r="A458" s="8" t="s">
        <v>89</v>
      </c>
      <c r="B458" s="9">
        <v>1</v>
      </c>
    </row>
    <row r="459" spans="1:2" ht="12.75">
      <c r="A459" s="8" t="s">
        <v>717</v>
      </c>
      <c r="B459" s="9">
        <v>1</v>
      </c>
    </row>
    <row r="460" spans="1:2" ht="12.75">
      <c r="A460" s="8" t="s">
        <v>311</v>
      </c>
      <c r="B460" s="9">
        <v>1</v>
      </c>
    </row>
    <row r="461" spans="1:2" ht="12.75">
      <c r="A461" s="8" t="s">
        <v>296</v>
      </c>
      <c r="B461" s="9">
        <v>1</v>
      </c>
    </row>
    <row r="462" spans="1:2" ht="12.75">
      <c r="A462" s="8" t="s">
        <v>825</v>
      </c>
      <c r="B462" s="9">
        <v>1</v>
      </c>
    </row>
    <row r="463" spans="1:2" ht="12.75">
      <c r="A463" s="8" t="s">
        <v>192</v>
      </c>
      <c r="B463" s="9">
        <v>1</v>
      </c>
    </row>
    <row r="464" spans="1:2" ht="12.75">
      <c r="A464" s="8" t="s">
        <v>699</v>
      </c>
      <c r="B464" s="9">
        <v>1</v>
      </c>
    </row>
    <row r="465" spans="1:2" ht="12.75">
      <c r="A465" s="10" t="s">
        <v>619</v>
      </c>
      <c r="B465" s="11">
        <v>496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zoomScale="75" zoomScaleNormal="75" workbookViewId="0" topLeftCell="A34">
      <selection activeCell="M54" sqref="M54"/>
    </sheetView>
  </sheetViews>
  <sheetFormatPr defaultColWidth="9.140625" defaultRowHeight="12.75"/>
  <cols>
    <col min="1" max="1" width="6.140625" style="3" customWidth="1"/>
    <col min="2" max="2" width="5.8515625" style="0" customWidth="1"/>
    <col min="3" max="28" width="5.421875" style="0" customWidth="1"/>
  </cols>
  <sheetData>
    <row r="1" ht="15.75">
      <c r="A1" s="21" t="s">
        <v>555</v>
      </c>
    </row>
    <row r="3" spans="3:27" ht="12.75"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</row>
    <row r="4" spans="3:27" s="3" customFormat="1" ht="12.75">
      <c r="C4" s="3" t="s">
        <v>511</v>
      </c>
      <c r="D4" s="3" t="s">
        <v>512</v>
      </c>
      <c r="E4" s="3" t="s">
        <v>513</v>
      </c>
      <c r="F4" s="3" t="s">
        <v>514</v>
      </c>
      <c r="G4" s="3" t="s">
        <v>515</v>
      </c>
      <c r="H4" s="3" t="s">
        <v>516</v>
      </c>
      <c r="I4" s="3" t="s">
        <v>517</v>
      </c>
      <c r="J4" s="3" t="s">
        <v>518</v>
      </c>
      <c r="K4" s="3" t="s">
        <v>519</v>
      </c>
      <c r="L4" s="3" t="s">
        <v>520</v>
      </c>
      <c r="M4" s="3" t="s">
        <v>521</v>
      </c>
      <c r="N4" s="3" t="s">
        <v>522</v>
      </c>
      <c r="O4" s="3" t="s">
        <v>523</v>
      </c>
      <c r="P4" s="3" t="s">
        <v>524</v>
      </c>
      <c r="Q4" s="3" t="s">
        <v>525</v>
      </c>
      <c r="R4" s="3" t="s">
        <v>526</v>
      </c>
      <c r="S4" s="3" t="s">
        <v>527</v>
      </c>
      <c r="T4" s="3" t="s">
        <v>528</v>
      </c>
      <c r="U4" s="3" t="s">
        <v>529</v>
      </c>
      <c r="V4" s="3" t="s">
        <v>530</v>
      </c>
      <c r="W4" s="3" t="s">
        <v>531</v>
      </c>
      <c r="X4" s="3" t="s">
        <v>532</v>
      </c>
      <c r="Y4" s="3" t="s">
        <v>533</v>
      </c>
      <c r="Z4" s="3" t="s">
        <v>534</v>
      </c>
      <c r="AA4" s="3" t="s">
        <v>542</v>
      </c>
    </row>
    <row r="5" spans="1:27" ht="12.75">
      <c r="A5" s="16" t="s">
        <v>607</v>
      </c>
      <c r="B5" s="16" t="s">
        <v>556</v>
      </c>
      <c r="C5" s="16">
        <v>9</v>
      </c>
      <c r="D5" s="16">
        <v>7</v>
      </c>
      <c r="E5" s="16">
        <v>7</v>
      </c>
      <c r="F5" s="16">
        <v>2</v>
      </c>
      <c r="G5" s="16">
        <v>6</v>
      </c>
      <c r="H5" s="16">
        <v>3</v>
      </c>
      <c r="I5" s="16">
        <v>3</v>
      </c>
      <c r="J5" s="16">
        <v>3</v>
      </c>
      <c r="K5" s="16">
        <v>16</v>
      </c>
      <c r="L5" s="16">
        <v>16</v>
      </c>
      <c r="M5" s="16">
        <v>16</v>
      </c>
      <c r="N5" s="16">
        <v>15</v>
      </c>
      <c r="O5" s="16">
        <v>17</v>
      </c>
      <c r="P5" s="16">
        <v>15</v>
      </c>
      <c r="Q5" s="16">
        <v>17</v>
      </c>
      <c r="R5" s="16">
        <v>17</v>
      </c>
      <c r="S5" s="16">
        <v>17</v>
      </c>
      <c r="T5" s="16">
        <v>16</v>
      </c>
      <c r="U5" s="16">
        <v>16</v>
      </c>
      <c r="V5" s="16">
        <v>17</v>
      </c>
      <c r="W5" s="16">
        <v>16</v>
      </c>
      <c r="X5" s="16">
        <v>15</v>
      </c>
      <c r="Y5" s="16">
        <v>13</v>
      </c>
      <c r="Z5" s="16">
        <v>16</v>
      </c>
      <c r="AA5" s="3">
        <v>17</v>
      </c>
    </row>
    <row r="6" spans="1:27" ht="12.75">
      <c r="A6" s="16" t="s">
        <v>607</v>
      </c>
      <c r="B6" s="16" t="s">
        <v>557</v>
      </c>
      <c r="C6" s="16">
        <v>65</v>
      </c>
      <c r="D6" s="16">
        <v>46</v>
      </c>
      <c r="E6" s="16">
        <v>28</v>
      </c>
      <c r="F6" s="16">
        <v>39</v>
      </c>
      <c r="G6" s="16">
        <v>60</v>
      </c>
      <c r="H6" s="16">
        <v>30</v>
      </c>
      <c r="I6" s="16">
        <v>33</v>
      </c>
      <c r="J6" s="16">
        <v>23</v>
      </c>
      <c r="K6" s="16">
        <v>60</v>
      </c>
      <c r="L6" s="16">
        <v>48</v>
      </c>
      <c r="M6" s="16">
        <v>50</v>
      </c>
      <c r="N6" s="16">
        <v>42</v>
      </c>
      <c r="O6" s="16">
        <v>72</v>
      </c>
      <c r="P6" s="16">
        <v>67</v>
      </c>
      <c r="Q6" s="16">
        <v>63</v>
      </c>
      <c r="R6" s="16">
        <v>70</v>
      </c>
      <c r="S6" s="16">
        <v>67</v>
      </c>
      <c r="T6" s="16">
        <v>67</v>
      </c>
      <c r="U6" s="16">
        <v>62</v>
      </c>
      <c r="V6" s="16">
        <v>72</v>
      </c>
      <c r="W6" s="16">
        <v>55</v>
      </c>
      <c r="X6" s="16">
        <v>60</v>
      </c>
      <c r="Y6" s="16">
        <v>21</v>
      </c>
      <c r="Z6" s="16">
        <v>48</v>
      </c>
      <c r="AA6" s="3">
        <v>74</v>
      </c>
    </row>
    <row r="7" spans="1:27" ht="12.75">
      <c r="A7" s="16" t="s">
        <v>607</v>
      </c>
      <c r="B7" s="16" t="s">
        <v>558</v>
      </c>
      <c r="C7" s="16">
        <v>34</v>
      </c>
      <c r="D7" s="16">
        <v>38</v>
      </c>
      <c r="E7" s="16">
        <v>19</v>
      </c>
      <c r="F7" s="16">
        <v>20</v>
      </c>
      <c r="G7" s="16">
        <v>28</v>
      </c>
      <c r="H7" s="16">
        <v>16</v>
      </c>
      <c r="I7" s="16">
        <v>19</v>
      </c>
      <c r="J7" s="16">
        <v>15</v>
      </c>
      <c r="K7" s="16">
        <v>60</v>
      </c>
      <c r="L7" s="16">
        <v>45</v>
      </c>
      <c r="M7" s="16">
        <v>51</v>
      </c>
      <c r="N7" s="16">
        <v>54</v>
      </c>
      <c r="O7" s="16">
        <v>62</v>
      </c>
      <c r="P7" s="16">
        <v>61</v>
      </c>
      <c r="Q7" s="16">
        <v>59</v>
      </c>
      <c r="R7" s="16">
        <v>61</v>
      </c>
      <c r="S7" s="16">
        <v>60</v>
      </c>
      <c r="T7" s="16">
        <v>57</v>
      </c>
      <c r="U7" s="16">
        <v>58</v>
      </c>
      <c r="V7" s="16">
        <v>61</v>
      </c>
      <c r="W7" s="16">
        <v>51</v>
      </c>
      <c r="X7" s="16">
        <v>54</v>
      </c>
      <c r="Y7" s="16">
        <v>20</v>
      </c>
      <c r="Z7" s="16">
        <v>41</v>
      </c>
      <c r="AA7" s="3">
        <v>63</v>
      </c>
    </row>
    <row r="8" spans="1:27" ht="12.75">
      <c r="A8" s="16" t="s">
        <v>607</v>
      </c>
      <c r="B8" s="16" t="s">
        <v>559</v>
      </c>
      <c r="C8" s="16">
        <v>61</v>
      </c>
      <c r="D8" s="16">
        <v>48</v>
      </c>
      <c r="E8" s="16">
        <v>32</v>
      </c>
      <c r="F8" s="16">
        <v>40</v>
      </c>
      <c r="G8" s="16">
        <v>53</v>
      </c>
      <c r="H8" s="16">
        <v>35</v>
      </c>
      <c r="I8" s="16">
        <v>35</v>
      </c>
      <c r="J8" s="16">
        <v>33</v>
      </c>
      <c r="K8" s="16">
        <v>57</v>
      </c>
      <c r="L8" s="16">
        <v>52</v>
      </c>
      <c r="M8" s="16">
        <v>46</v>
      </c>
      <c r="N8" s="16">
        <v>61</v>
      </c>
      <c r="O8" s="16">
        <v>73</v>
      </c>
      <c r="P8" s="16">
        <v>64</v>
      </c>
      <c r="Q8" s="16">
        <v>66</v>
      </c>
      <c r="R8" s="16">
        <v>71</v>
      </c>
      <c r="S8" s="16">
        <v>68</v>
      </c>
      <c r="T8" s="16">
        <v>71</v>
      </c>
      <c r="U8" s="16">
        <v>63</v>
      </c>
      <c r="V8" s="16">
        <v>72</v>
      </c>
      <c r="W8" s="16">
        <v>67</v>
      </c>
      <c r="X8" s="16">
        <v>69</v>
      </c>
      <c r="Y8" s="16">
        <v>34</v>
      </c>
      <c r="Z8" s="16">
        <v>49</v>
      </c>
      <c r="AA8" s="3">
        <v>73</v>
      </c>
    </row>
    <row r="9" spans="1:27" ht="12.75">
      <c r="A9" s="16" t="s">
        <v>607</v>
      </c>
      <c r="B9" s="16" t="s">
        <v>560</v>
      </c>
      <c r="C9" s="16">
        <v>48</v>
      </c>
      <c r="D9" s="16">
        <v>41</v>
      </c>
      <c r="E9" s="16">
        <v>35</v>
      </c>
      <c r="F9" s="16">
        <v>21</v>
      </c>
      <c r="G9" s="16">
        <v>47</v>
      </c>
      <c r="H9" s="16">
        <v>39</v>
      </c>
      <c r="I9" s="16">
        <v>43</v>
      </c>
      <c r="J9" s="16">
        <v>37</v>
      </c>
      <c r="K9" s="16">
        <v>47</v>
      </c>
      <c r="L9" s="16">
        <v>48</v>
      </c>
      <c r="M9" s="16">
        <v>48</v>
      </c>
      <c r="N9" s="16">
        <v>33</v>
      </c>
      <c r="O9" s="16">
        <v>51</v>
      </c>
      <c r="P9" s="16">
        <v>47</v>
      </c>
      <c r="Q9" s="16">
        <v>45</v>
      </c>
      <c r="R9" s="16">
        <v>49</v>
      </c>
      <c r="S9" s="16">
        <v>49</v>
      </c>
      <c r="T9" s="16">
        <v>49</v>
      </c>
      <c r="U9" s="16">
        <v>50</v>
      </c>
      <c r="V9" s="16">
        <v>52</v>
      </c>
      <c r="W9" s="16">
        <v>39</v>
      </c>
      <c r="X9" s="16">
        <v>44</v>
      </c>
      <c r="Y9" s="16">
        <v>24</v>
      </c>
      <c r="Z9" s="16">
        <v>41</v>
      </c>
      <c r="AA9" s="3">
        <v>52</v>
      </c>
    </row>
    <row r="10" spans="1:27" ht="12.75">
      <c r="A10" s="16" t="s">
        <v>607</v>
      </c>
      <c r="B10" s="16" t="s">
        <v>561</v>
      </c>
      <c r="C10" s="16">
        <v>87</v>
      </c>
      <c r="D10" s="16">
        <v>76</v>
      </c>
      <c r="E10" s="16">
        <v>65</v>
      </c>
      <c r="F10" s="16">
        <v>43</v>
      </c>
      <c r="G10" s="16">
        <v>85</v>
      </c>
      <c r="H10" s="16">
        <v>69</v>
      </c>
      <c r="I10" s="16">
        <v>65</v>
      </c>
      <c r="J10" s="16">
        <v>67</v>
      </c>
      <c r="K10" s="16">
        <v>86</v>
      </c>
      <c r="L10" s="16">
        <v>87</v>
      </c>
      <c r="M10" s="16">
        <v>68</v>
      </c>
      <c r="N10" s="16">
        <v>92</v>
      </c>
      <c r="O10" s="16">
        <v>107</v>
      </c>
      <c r="P10" s="16">
        <v>99</v>
      </c>
      <c r="Q10" s="16">
        <v>94</v>
      </c>
      <c r="R10" s="16">
        <v>106</v>
      </c>
      <c r="S10" s="16">
        <v>102</v>
      </c>
      <c r="T10" s="16">
        <v>101</v>
      </c>
      <c r="U10" s="16">
        <v>93</v>
      </c>
      <c r="V10" s="16">
        <v>106</v>
      </c>
      <c r="W10" s="16">
        <v>98</v>
      </c>
      <c r="X10" s="16">
        <v>96</v>
      </c>
      <c r="Y10" s="16">
        <v>39</v>
      </c>
      <c r="Z10" s="16">
        <v>82</v>
      </c>
      <c r="AA10" s="3">
        <v>109</v>
      </c>
    </row>
    <row r="11" spans="1:27" ht="12.75">
      <c r="A11" s="16" t="s">
        <v>607</v>
      </c>
      <c r="B11" s="16" t="s">
        <v>562</v>
      </c>
      <c r="C11" s="16">
        <v>102</v>
      </c>
      <c r="D11" s="16">
        <v>76</v>
      </c>
      <c r="E11" s="16">
        <v>82</v>
      </c>
      <c r="F11" s="16">
        <v>71</v>
      </c>
      <c r="G11" s="16">
        <v>91</v>
      </c>
      <c r="H11" s="16">
        <v>87</v>
      </c>
      <c r="I11" s="16">
        <v>81</v>
      </c>
      <c r="J11" s="16">
        <v>80</v>
      </c>
      <c r="K11" s="16">
        <v>99</v>
      </c>
      <c r="L11" s="16">
        <v>92</v>
      </c>
      <c r="M11" s="16">
        <v>74</v>
      </c>
      <c r="N11" s="16">
        <v>69</v>
      </c>
      <c r="O11" s="16">
        <v>107</v>
      </c>
      <c r="P11" s="16">
        <v>101</v>
      </c>
      <c r="Q11" s="16">
        <v>98</v>
      </c>
      <c r="R11" s="16">
        <v>102</v>
      </c>
      <c r="S11" s="16">
        <v>99</v>
      </c>
      <c r="T11" s="16">
        <v>101</v>
      </c>
      <c r="U11" s="16">
        <v>102</v>
      </c>
      <c r="V11" s="16">
        <v>105</v>
      </c>
      <c r="W11" s="16">
        <v>100</v>
      </c>
      <c r="X11" s="16">
        <v>101</v>
      </c>
      <c r="Y11" s="16">
        <v>75</v>
      </c>
      <c r="Z11" s="16">
        <v>85</v>
      </c>
      <c r="AA11" s="3">
        <v>108</v>
      </c>
    </row>
    <row r="12" spans="1:27" ht="12.75">
      <c r="A12" s="16" t="s">
        <v>607</v>
      </c>
      <c r="B12" s="16" t="s">
        <v>563</v>
      </c>
      <c r="C12" s="16">
        <v>406</v>
      </c>
      <c r="D12" s="16">
        <v>332</v>
      </c>
      <c r="E12" s="16">
        <v>268</v>
      </c>
      <c r="F12" s="16">
        <v>236</v>
      </c>
      <c r="G12" s="16">
        <v>370</v>
      </c>
      <c r="H12" s="16">
        <v>279</v>
      </c>
      <c r="I12" s="16">
        <v>279</v>
      </c>
      <c r="J12" s="16">
        <v>258</v>
      </c>
      <c r="K12" s="16">
        <v>425</v>
      </c>
      <c r="L12" s="16">
        <v>388</v>
      </c>
      <c r="M12" s="16">
        <v>353</v>
      </c>
      <c r="N12" s="16">
        <v>366</v>
      </c>
      <c r="O12" s="16">
        <v>489</v>
      </c>
      <c r="P12" s="16">
        <v>454</v>
      </c>
      <c r="Q12" s="16">
        <v>442</v>
      </c>
      <c r="R12" s="16">
        <v>476</v>
      </c>
      <c r="S12" s="16">
        <v>462</v>
      </c>
      <c r="T12" s="16">
        <v>462</v>
      </c>
      <c r="U12" s="16">
        <v>444</v>
      </c>
      <c r="V12" s="16">
        <v>485</v>
      </c>
      <c r="W12" s="16">
        <v>426</v>
      </c>
      <c r="X12" s="16">
        <v>439</v>
      </c>
      <c r="Y12" s="16">
        <v>226</v>
      </c>
      <c r="Z12" s="16">
        <v>362</v>
      </c>
      <c r="AA12" s="3">
        <v>496</v>
      </c>
    </row>
    <row r="13" spans="1:27" ht="12.75">
      <c r="A13" s="15" t="s">
        <v>546</v>
      </c>
      <c r="B13" s="15" t="s">
        <v>564</v>
      </c>
      <c r="C13" s="15">
        <v>121</v>
      </c>
      <c r="D13" s="15">
        <v>106</v>
      </c>
      <c r="E13" s="15">
        <v>96</v>
      </c>
      <c r="F13" s="15">
        <v>66</v>
      </c>
      <c r="G13" s="15">
        <v>113</v>
      </c>
      <c r="H13" s="15">
        <v>95</v>
      </c>
      <c r="I13" s="15">
        <v>86</v>
      </c>
      <c r="J13" s="15">
        <v>100</v>
      </c>
      <c r="K13" s="15">
        <v>147</v>
      </c>
      <c r="L13" s="15">
        <v>141</v>
      </c>
      <c r="M13" s="15">
        <v>113</v>
      </c>
      <c r="N13" s="15">
        <v>121</v>
      </c>
      <c r="O13" s="15">
        <v>160</v>
      </c>
      <c r="P13" s="15">
        <v>153</v>
      </c>
      <c r="Q13" s="15">
        <v>144</v>
      </c>
      <c r="R13" s="15">
        <v>156</v>
      </c>
      <c r="S13" s="15">
        <v>152</v>
      </c>
      <c r="T13" s="15">
        <v>148</v>
      </c>
      <c r="U13" s="15">
        <v>145</v>
      </c>
      <c r="V13" s="15">
        <v>156</v>
      </c>
      <c r="W13" s="15">
        <v>135</v>
      </c>
      <c r="X13" s="15">
        <v>137</v>
      </c>
      <c r="Y13" s="15">
        <v>73</v>
      </c>
      <c r="Z13" s="15">
        <v>124</v>
      </c>
      <c r="AA13" s="3">
        <v>161</v>
      </c>
    </row>
    <row r="14" spans="1:27" ht="12.75">
      <c r="A14" s="15" t="s">
        <v>546</v>
      </c>
      <c r="B14" s="15" t="s">
        <v>565</v>
      </c>
      <c r="C14" s="15">
        <v>15</v>
      </c>
      <c r="D14" s="15">
        <v>15</v>
      </c>
      <c r="E14" s="15">
        <v>8</v>
      </c>
      <c r="F14" s="15">
        <v>15</v>
      </c>
      <c r="G14" s="15">
        <v>16</v>
      </c>
      <c r="H14" s="15">
        <v>15</v>
      </c>
      <c r="I14" s="15">
        <v>16</v>
      </c>
      <c r="J14" s="15">
        <v>8</v>
      </c>
      <c r="K14" s="15">
        <v>16</v>
      </c>
      <c r="L14" s="15">
        <v>16</v>
      </c>
      <c r="M14" s="15">
        <v>16</v>
      </c>
      <c r="N14" s="15">
        <v>13</v>
      </c>
      <c r="O14" s="15">
        <v>16</v>
      </c>
      <c r="P14" s="15">
        <v>16</v>
      </c>
      <c r="Q14" s="15">
        <v>16</v>
      </c>
      <c r="R14" s="15">
        <v>16</v>
      </c>
      <c r="S14" s="15">
        <v>16</v>
      </c>
      <c r="T14" s="15">
        <v>16</v>
      </c>
      <c r="U14" s="15">
        <v>15</v>
      </c>
      <c r="V14" s="15">
        <v>16</v>
      </c>
      <c r="W14" s="15">
        <v>15</v>
      </c>
      <c r="X14" s="15">
        <v>16</v>
      </c>
      <c r="Y14" s="15">
        <v>14</v>
      </c>
      <c r="Z14" s="15">
        <v>13</v>
      </c>
      <c r="AA14" s="3">
        <v>16</v>
      </c>
    </row>
    <row r="15" spans="1:27" ht="12.75">
      <c r="A15" s="15" t="s">
        <v>546</v>
      </c>
      <c r="B15" s="15" t="s">
        <v>566</v>
      </c>
      <c r="C15" s="15">
        <v>184</v>
      </c>
      <c r="D15" s="15">
        <v>141</v>
      </c>
      <c r="E15" s="15">
        <v>113</v>
      </c>
      <c r="F15" s="15">
        <v>111</v>
      </c>
      <c r="G15" s="15">
        <v>167</v>
      </c>
      <c r="H15" s="15">
        <v>114</v>
      </c>
      <c r="I15" s="15">
        <v>117</v>
      </c>
      <c r="J15" s="15">
        <v>109</v>
      </c>
      <c r="K15" s="15">
        <v>174</v>
      </c>
      <c r="L15" s="15">
        <v>162</v>
      </c>
      <c r="M15" s="15">
        <v>145</v>
      </c>
      <c r="N15" s="15">
        <v>146</v>
      </c>
      <c r="O15" s="15">
        <v>216</v>
      </c>
      <c r="P15" s="15">
        <v>200</v>
      </c>
      <c r="Q15" s="15">
        <v>198</v>
      </c>
      <c r="R15" s="15">
        <v>213</v>
      </c>
      <c r="S15" s="15">
        <v>206</v>
      </c>
      <c r="T15" s="15">
        <v>207</v>
      </c>
      <c r="U15" s="15">
        <v>196</v>
      </c>
      <c r="V15" s="15">
        <v>217</v>
      </c>
      <c r="W15" s="15">
        <v>188</v>
      </c>
      <c r="X15" s="15">
        <v>202</v>
      </c>
      <c r="Y15" s="15">
        <v>97</v>
      </c>
      <c r="Z15" s="15">
        <v>155</v>
      </c>
      <c r="AA15" s="3">
        <v>220</v>
      </c>
    </row>
    <row r="16" spans="1:27" ht="12.75">
      <c r="A16" s="15" t="s">
        <v>546</v>
      </c>
      <c r="B16" s="15" t="s">
        <v>567</v>
      </c>
      <c r="C16" s="15">
        <v>86</v>
      </c>
      <c r="D16" s="15">
        <v>70</v>
      </c>
      <c r="E16" s="15">
        <v>51</v>
      </c>
      <c r="F16" s="15">
        <v>44</v>
      </c>
      <c r="G16" s="15">
        <v>74</v>
      </c>
      <c r="H16" s="15">
        <v>55</v>
      </c>
      <c r="I16" s="15">
        <v>60</v>
      </c>
      <c r="J16" s="15">
        <v>41</v>
      </c>
      <c r="K16" s="15">
        <v>88</v>
      </c>
      <c r="L16" s="15">
        <v>69</v>
      </c>
      <c r="M16" s="15">
        <v>79</v>
      </c>
      <c r="N16" s="15">
        <v>86</v>
      </c>
      <c r="O16" s="15">
        <v>97</v>
      </c>
      <c r="P16" s="15">
        <v>85</v>
      </c>
      <c r="Q16" s="15">
        <v>84</v>
      </c>
      <c r="R16" s="15">
        <v>91</v>
      </c>
      <c r="S16" s="15">
        <v>88</v>
      </c>
      <c r="T16" s="15">
        <v>91</v>
      </c>
      <c r="U16" s="15">
        <v>88</v>
      </c>
      <c r="V16" s="15">
        <v>96</v>
      </c>
      <c r="W16" s="15">
        <v>88</v>
      </c>
      <c r="X16" s="15">
        <v>84</v>
      </c>
      <c r="Y16" s="15">
        <v>42</v>
      </c>
      <c r="Z16" s="15">
        <v>70</v>
      </c>
      <c r="AA16" s="3">
        <v>99</v>
      </c>
    </row>
    <row r="17" spans="1:27" ht="12.75">
      <c r="A17" s="16" t="s">
        <v>605</v>
      </c>
      <c r="B17" s="16" t="s">
        <v>568</v>
      </c>
      <c r="C17" s="16">
        <v>120</v>
      </c>
      <c r="D17" s="16">
        <v>100</v>
      </c>
      <c r="E17" s="16">
        <v>86</v>
      </c>
      <c r="F17" s="16">
        <v>72</v>
      </c>
      <c r="G17" s="16">
        <v>117</v>
      </c>
      <c r="H17" s="16">
        <v>84</v>
      </c>
      <c r="I17" s="16">
        <v>86</v>
      </c>
      <c r="J17" s="16">
        <v>81</v>
      </c>
      <c r="K17" s="16">
        <v>131</v>
      </c>
      <c r="L17" s="16">
        <v>121</v>
      </c>
      <c r="M17" s="16">
        <v>108</v>
      </c>
      <c r="N17" s="16">
        <v>129</v>
      </c>
      <c r="O17" s="16">
        <v>167</v>
      </c>
      <c r="P17" s="16">
        <v>148</v>
      </c>
      <c r="Q17" s="16">
        <v>150</v>
      </c>
      <c r="R17" s="16">
        <v>165</v>
      </c>
      <c r="S17" s="16">
        <v>156</v>
      </c>
      <c r="T17" s="16">
        <v>158</v>
      </c>
      <c r="U17" s="16">
        <v>153</v>
      </c>
      <c r="V17" s="16">
        <v>165</v>
      </c>
      <c r="W17" s="16">
        <v>144</v>
      </c>
      <c r="X17" s="16">
        <v>147</v>
      </c>
      <c r="Y17" s="16">
        <v>73</v>
      </c>
      <c r="Z17" s="16">
        <v>130</v>
      </c>
      <c r="AA17" s="3">
        <v>169</v>
      </c>
    </row>
    <row r="18" spans="1:27" ht="12.75">
      <c r="A18" s="16" t="s">
        <v>605</v>
      </c>
      <c r="B18" s="16" t="s">
        <v>569</v>
      </c>
      <c r="C18" s="16">
        <v>150</v>
      </c>
      <c r="D18" s="16">
        <v>121</v>
      </c>
      <c r="E18" s="16">
        <v>99</v>
      </c>
      <c r="F18" s="16">
        <v>92</v>
      </c>
      <c r="G18" s="16">
        <v>133</v>
      </c>
      <c r="H18" s="16">
        <v>109</v>
      </c>
      <c r="I18" s="16">
        <v>108</v>
      </c>
      <c r="J18" s="16">
        <v>101</v>
      </c>
      <c r="K18" s="16">
        <v>160</v>
      </c>
      <c r="L18" s="16">
        <v>148</v>
      </c>
      <c r="M18" s="16">
        <v>137</v>
      </c>
      <c r="N18" s="16">
        <v>132</v>
      </c>
      <c r="O18" s="16">
        <v>173</v>
      </c>
      <c r="P18" s="16">
        <v>168</v>
      </c>
      <c r="Q18" s="16">
        <v>164</v>
      </c>
      <c r="R18" s="16">
        <v>172</v>
      </c>
      <c r="S18" s="16">
        <v>166</v>
      </c>
      <c r="T18" s="16">
        <v>165</v>
      </c>
      <c r="U18" s="16">
        <v>156</v>
      </c>
      <c r="V18" s="16">
        <v>173</v>
      </c>
      <c r="W18" s="16">
        <v>152</v>
      </c>
      <c r="X18" s="16">
        <v>161</v>
      </c>
      <c r="Y18" s="16">
        <v>85</v>
      </c>
      <c r="Z18" s="16">
        <v>130</v>
      </c>
      <c r="AA18" s="3">
        <v>177</v>
      </c>
    </row>
    <row r="19" spans="1:27" ht="12.75">
      <c r="A19" s="16" t="s">
        <v>605</v>
      </c>
      <c r="B19" s="16" t="s">
        <v>570</v>
      </c>
      <c r="C19" s="16">
        <v>83</v>
      </c>
      <c r="D19" s="16">
        <v>71</v>
      </c>
      <c r="E19" s="16">
        <v>50</v>
      </c>
      <c r="F19" s="16">
        <v>44</v>
      </c>
      <c r="G19" s="16">
        <v>73</v>
      </c>
      <c r="H19" s="16">
        <v>51</v>
      </c>
      <c r="I19" s="16">
        <v>49</v>
      </c>
      <c r="J19" s="16">
        <v>45</v>
      </c>
      <c r="K19" s="16">
        <v>82</v>
      </c>
      <c r="L19" s="16">
        <v>72</v>
      </c>
      <c r="M19" s="16">
        <v>65</v>
      </c>
      <c r="N19" s="16">
        <v>66</v>
      </c>
      <c r="O19" s="16">
        <v>94</v>
      </c>
      <c r="P19" s="16">
        <v>88</v>
      </c>
      <c r="Q19" s="16">
        <v>83</v>
      </c>
      <c r="R19" s="16">
        <v>88</v>
      </c>
      <c r="S19" s="16">
        <v>88</v>
      </c>
      <c r="T19" s="16">
        <v>87</v>
      </c>
      <c r="U19" s="16">
        <v>82</v>
      </c>
      <c r="V19" s="16">
        <v>93</v>
      </c>
      <c r="W19" s="16">
        <v>82</v>
      </c>
      <c r="X19" s="16">
        <v>81</v>
      </c>
      <c r="Y19" s="16">
        <v>45</v>
      </c>
      <c r="Z19" s="16">
        <v>62</v>
      </c>
      <c r="AA19" s="3">
        <v>95</v>
      </c>
    </row>
    <row r="20" spans="1:27" ht="12.75">
      <c r="A20" s="16" t="s">
        <v>605</v>
      </c>
      <c r="B20" s="16" t="s">
        <v>571</v>
      </c>
      <c r="C20" s="16">
        <v>47</v>
      </c>
      <c r="D20" s="16">
        <v>36</v>
      </c>
      <c r="E20" s="16">
        <v>29</v>
      </c>
      <c r="F20" s="16">
        <v>26</v>
      </c>
      <c r="G20" s="16">
        <v>41</v>
      </c>
      <c r="H20" s="16">
        <v>32</v>
      </c>
      <c r="I20" s="16">
        <v>32</v>
      </c>
      <c r="J20" s="16">
        <v>27</v>
      </c>
      <c r="K20" s="16">
        <v>47</v>
      </c>
      <c r="L20" s="16">
        <v>42</v>
      </c>
      <c r="M20" s="16">
        <v>40</v>
      </c>
      <c r="N20" s="16">
        <v>36</v>
      </c>
      <c r="O20" s="16">
        <v>49</v>
      </c>
      <c r="P20" s="16">
        <v>44</v>
      </c>
      <c r="Q20" s="16">
        <v>41</v>
      </c>
      <c r="R20" s="16">
        <v>47</v>
      </c>
      <c r="S20" s="16">
        <v>47</v>
      </c>
      <c r="T20" s="16">
        <v>47</v>
      </c>
      <c r="U20" s="16">
        <v>47</v>
      </c>
      <c r="V20" s="16">
        <v>48</v>
      </c>
      <c r="W20" s="16">
        <v>45</v>
      </c>
      <c r="X20" s="16">
        <v>46</v>
      </c>
      <c r="Y20" s="16">
        <v>20</v>
      </c>
      <c r="Z20" s="16">
        <v>37</v>
      </c>
      <c r="AA20" s="3">
        <v>49</v>
      </c>
    </row>
    <row r="21" spans="1:27" ht="12.75">
      <c r="A21" s="15" t="s">
        <v>606</v>
      </c>
      <c r="B21" s="15" t="s">
        <v>572</v>
      </c>
      <c r="C21" s="15">
        <v>4</v>
      </c>
      <c r="D21" s="15">
        <v>2</v>
      </c>
      <c r="E21" s="15">
        <v>2</v>
      </c>
      <c r="F21" s="15">
        <v>3</v>
      </c>
      <c r="G21" s="15">
        <v>4</v>
      </c>
      <c r="H21" s="15">
        <v>3</v>
      </c>
      <c r="I21" s="15">
        <v>3</v>
      </c>
      <c r="J21" s="15">
        <v>2</v>
      </c>
      <c r="K21" s="15">
        <v>4</v>
      </c>
      <c r="L21" s="15">
        <v>3</v>
      </c>
      <c r="M21" s="15">
        <v>3</v>
      </c>
      <c r="N21" s="15">
        <v>4</v>
      </c>
      <c r="O21" s="15">
        <v>4</v>
      </c>
      <c r="P21" s="15">
        <v>4</v>
      </c>
      <c r="Q21" s="15">
        <v>4</v>
      </c>
      <c r="R21" s="15">
        <v>4</v>
      </c>
      <c r="S21" s="15">
        <v>4</v>
      </c>
      <c r="T21" s="15">
        <v>4</v>
      </c>
      <c r="U21" s="15">
        <v>4</v>
      </c>
      <c r="V21" s="15">
        <v>4</v>
      </c>
      <c r="W21" s="15">
        <v>4</v>
      </c>
      <c r="X21" s="15">
        <v>4</v>
      </c>
      <c r="Y21" s="15">
        <v>3</v>
      </c>
      <c r="Z21" s="15">
        <v>3</v>
      </c>
      <c r="AA21" s="3">
        <v>4</v>
      </c>
    </row>
    <row r="22" spans="1:27" ht="12.75">
      <c r="A22" s="15" t="s">
        <v>606</v>
      </c>
      <c r="B22" s="15" t="s">
        <v>573</v>
      </c>
      <c r="C22" s="15">
        <v>49</v>
      </c>
      <c r="D22" s="15">
        <v>36</v>
      </c>
      <c r="E22" s="15">
        <v>27</v>
      </c>
      <c r="F22" s="15">
        <v>30</v>
      </c>
      <c r="G22" s="15">
        <v>49</v>
      </c>
      <c r="H22" s="15">
        <v>36</v>
      </c>
      <c r="I22" s="15">
        <v>31</v>
      </c>
      <c r="J22" s="15">
        <v>30</v>
      </c>
      <c r="K22" s="15">
        <v>53</v>
      </c>
      <c r="L22" s="15">
        <v>55</v>
      </c>
      <c r="M22" s="15">
        <v>40</v>
      </c>
      <c r="N22" s="15">
        <v>53</v>
      </c>
      <c r="O22" s="15">
        <v>63</v>
      </c>
      <c r="P22" s="15">
        <v>61</v>
      </c>
      <c r="Q22" s="15">
        <v>57</v>
      </c>
      <c r="R22" s="15">
        <v>62</v>
      </c>
      <c r="S22" s="15">
        <v>59</v>
      </c>
      <c r="T22" s="15">
        <v>57</v>
      </c>
      <c r="U22" s="15">
        <v>51</v>
      </c>
      <c r="V22" s="15">
        <v>62</v>
      </c>
      <c r="W22" s="15">
        <v>55</v>
      </c>
      <c r="X22" s="15">
        <v>53</v>
      </c>
      <c r="Y22" s="15">
        <v>24</v>
      </c>
      <c r="Z22" s="15">
        <v>51</v>
      </c>
      <c r="AA22" s="3">
        <v>63</v>
      </c>
    </row>
    <row r="23" spans="1:27" ht="12.75">
      <c r="A23" s="15" t="s">
        <v>606</v>
      </c>
      <c r="B23" s="15" t="s">
        <v>574</v>
      </c>
      <c r="C23" s="15">
        <v>52</v>
      </c>
      <c r="D23" s="15">
        <v>47</v>
      </c>
      <c r="E23" s="15">
        <v>38</v>
      </c>
      <c r="F23" s="15">
        <v>29</v>
      </c>
      <c r="G23" s="15">
        <v>51</v>
      </c>
      <c r="H23" s="15">
        <v>38</v>
      </c>
      <c r="I23" s="15">
        <v>38</v>
      </c>
      <c r="J23" s="15">
        <v>30</v>
      </c>
      <c r="K23" s="15">
        <v>57</v>
      </c>
      <c r="L23" s="15">
        <v>51</v>
      </c>
      <c r="M23" s="15">
        <v>53</v>
      </c>
      <c r="N23" s="15">
        <v>44</v>
      </c>
      <c r="O23" s="15">
        <v>57</v>
      </c>
      <c r="P23" s="15">
        <v>55</v>
      </c>
      <c r="Q23" s="15">
        <v>51</v>
      </c>
      <c r="R23" s="15">
        <v>57</v>
      </c>
      <c r="S23" s="15">
        <v>57</v>
      </c>
      <c r="T23" s="15">
        <v>55</v>
      </c>
      <c r="U23" s="15">
        <v>53</v>
      </c>
      <c r="V23" s="15">
        <v>56</v>
      </c>
      <c r="W23" s="15">
        <v>51</v>
      </c>
      <c r="X23" s="15">
        <v>54</v>
      </c>
      <c r="Y23" s="15">
        <v>32</v>
      </c>
      <c r="Z23" s="15">
        <v>45</v>
      </c>
      <c r="AA23" s="3">
        <v>59</v>
      </c>
    </row>
    <row r="24" spans="1:27" ht="12.75">
      <c r="A24" s="15" t="s">
        <v>606</v>
      </c>
      <c r="B24" s="15" t="s">
        <v>575</v>
      </c>
      <c r="C24" s="15">
        <v>42</v>
      </c>
      <c r="D24" s="15">
        <v>37</v>
      </c>
      <c r="E24" s="15">
        <v>29</v>
      </c>
      <c r="F24" s="15">
        <v>27</v>
      </c>
      <c r="G24" s="15">
        <v>34</v>
      </c>
      <c r="H24" s="15">
        <v>33</v>
      </c>
      <c r="I24" s="15">
        <v>30</v>
      </c>
      <c r="J24" s="15">
        <v>26</v>
      </c>
      <c r="K24" s="15">
        <v>44</v>
      </c>
      <c r="L24" s="15">
        <v>40</v>
      </c>
      <c r="M24" s="15">
        <v>33</v>
      </c>
      <c r="N24" s="15">
        <v>41</v>
      </c>
      <c r="O24" s="15">
        <v>49</v>
      </c>
      <c r="P24" s="15">
        <v>46</v>
      </c>
      <c r="Q24" s="15">
        <v>48</v>
      </c>
      <c r="R24" s="15">
        <v>48</v>
      </c>
      <c r="S24" s="15">
        <v>46</v>
      </c>
      <c r="T24" s="15">
        <v>49</v>
      </c>
      <c r="U24" s="15">
        <v>44</v>
      </c>
      <c r="V24" s="15">
        <v>48</v>
      </c>
      <c r="W24" s="15">
        <v>42</v>
      </c>
      <c r="X24" s="15">
        <v>44</v>
      </c>
      <c r="Y24" s="15">
        <v>30</v>
      </c>
      <c r="Z24" s="15">
        <v>37</v>
      </c>
      <c r="AA24" s="3">
        <v>50</v>
      </c>
    </row>
    <row r="25" spans="1:27" ht="12.75">
      <c r="A25" s="15" t="s">
        <v>606</v>
      </c>
      <c r="B25" s="15" t="s">
        <v>576</v>
      </c>
      <c r="C25" s="15">
        <v>117</v>
      </c>
      <c r="D25" s="15">
        <v>95</v>
      </c>
      <c r="E25" s="15">
        <v>73</v>
      </c>
      <c r="F25" s="15">
        <v>79</v>
      </c>
      <c r="G25" s="15">
        <v>97</v>
      </c>
      <c r="H25" s="15">
        <v>71</v>
      </c>
      <c r="I25" s="15">
        <v>71</v>
      </c>
      <c r="J25" s="15">
        <v>69</v>
      </c>
      <c r="K25" s="15">
        <v>119</v>
      </c>
      <c r="L25" s="15">
        <v>106</v>
      </c>
      <c r="M25" s="15">
        <v>94</v>
      </c>
      <c r="N25" s="15">
        <v>92</v>
      </c>
      <c r="O25" s="15">
        <v>134</v>
      </c>
      <c r="P25" s="15">
        <v>129</v>
      </c>
      <c r="Q25" s="15">
        <v>127</v>
      </c>
      <c r="R25" s="15">
        <v>130</v>
      </c>
      <c r="S25" s="15">
        <v>126</v>
      </c>
      <c r="T25" s="15">
        <v>127</v>
      </c>
      <c r="U25" s="15">
        <v>124</v>
      </c>
      <c r="V25" s="15">
        <v>134</v>
      </c>
      <c r="W25" s="15">
        <v>114</v>
      </c>
      <c r="X25" s="15">
        <v>122</v>
      </c>
      <c r="Y25" s="15">
        <v>68</v>
      </c>
      <c r="Z25" s="15">
        <v>88</v>
      </c>
      <c r="AA25" s="3">
        <v>136</v>
      </c>
    </row>
    <row r="26" spans="1:27" ht="12.75">
      <c r="A26" s="15" t="s">
        <v>606</v>
      </c>
      <c r="B26" s="15" t="s">
        <v>577</v>
      </c>
      <c r="C26" s="15">
        <v>141</v>
      </c>
      <c r="D26" s="15">
        <v>114</v>
      </c>
      <c r="E26" s="15">
        <v>98</v>
      </c>
      <c r="F26" s="15">
        <v>67</v>
      </c>
      <c r="G26" s="15">
        <v>133</v>
      </c>
      <c r="H26" s="15">
        <v>96</v>
      </c>
      <c r="I26" s="15">
        <v>104</v>
      </c>
      <c r="J26" s="15">
        <v>99</v>
      </c>
      <c r="K26" s="15">
        <v>146</v>
      </c>
      <c r="L26" s="15">
        <v>131</v>
      </c>
      <c r="M26" s="15">
        <v>128</v>
      </c>
      <c r="N26" s="15">
        <v>129</v>
      </c>
      <c r="O26" s="15">
        <v>179</v>
      </c>
      <c r="P26" s="15">
        <v>156</v>
      </c>
      <c r="Q26" s="15">
        <v>152</v>
      </c>
      <c r="R26" s="15">
        <v>172</v>
      </c>
      <c r="S26" s="15">
        <v>167</v>
      </c>
      <c r="T26" s="15">
        <v>167</v>
      </c>
      <c r="U26" s="15">
        <v>165</v>
      </c>
      <c r="V26" s="15">
        <v>178</v>
      </c>
      <c r="W26" s="15">
        <v>157</v>
      </c>
      <c r="X26" s="15">
        <v>159</v>
      </c>
      <c r="Y26" s="15">
        <v>66</v>
      </c>
      <c r="Z26" s="15">
        <v>135</v>
      </c>
      <c r="AA26" s="3">
        <v>181</v>
      </c>
    </row>
    <row r="27" spans="1:27" ht="12.75">
      <c r="A27" s="16" t="s">
        <v>609</v>
      </c>
      <c r="B27" s="16" t="s">
        <v>322</v>
      </c>
      <c r="C27" s="16">
        <v>33</v>
      </c>
      <c r="D27" s="16">
        <v>28</v>
      </c>
      <c r="E27" s="16">
        <v>23</v>
      </c>
      <c r="F27" s="16">
        <v>18</v>
      </c>
      <c r="G27" s="16">
        <v>30</v>
      </c>
      <c r="H27" s="16">
        <v>21</v>
      </c>
      <c r="I27" s="16">
        <v>20</v>
      </c>
      <c r="J27" s="16">
        <v>18</v>
      </c>
      <c r="K27" s="16">
        <v>37</v>
      </c>
      <c r="L27" s="16">
        <v>36</v>
      </c>
      <c r="M27" s="16">
        <v>34</v>
      </c>
      <c r="N27" s="16">
        <v>34</v>
      </c>
      <c r="O27" s="16">
        <v>46</v>
      </c>
      <c r="P27" s="16">
        <v>44</v>
      </c>
      <c r="Q27" s="16">
        <v>41</v>
      </c>
      <c r="R27" s="16">
        <v>44</v>
      </c>
      <c r="S27" s="16">
        <v>44</v>
      </c>
      <c r="T27" s="16">
        <v>43</v>
      </c>
      <c r="U27" s="16">
        <v>38</v>
      </c>
      <c r="V27" s="16">
        <v>44</v>
      </c>
      <c r="W27" s="16">
        <v>41</v>
      </c>
      <c r="X27" s="16">
        <v>42</v>
      </c>
      <c r="Y27" s="16">
        <v>16</v>
      </c>
      <c r="Z27" s="16">
        <v>33</v>
      </c>
      <c r="AA27" s="3">
        <v>46</v>
      </c>
    </row>
    <row r="28" spans="1:27" ht="12.75">
      <c r="A28" s="16" t="s">
        <v>609</v>
      </c>
      <c r="B28" s="16" t="s">
        <v>323</v>
      </c>
      <c r="C28" s="16">
        <v>74</v>
      </c>
      <c r="D28" s="16">
        <v>65</v>
      </c>
      <c r="E28" s="16">
        <v>48</v>
      </c>
      <c r="F28" s="16">
        <v>40</v>
      </c>
      <c r="G28" s="16">
        <v>68</v>
      </c>
      <c r="H28" s="16">
        <v>43</v>
      </c>
      <c r="I28" s="16">
        <v>48</v>
      </c>
      <c r="J28" s="16">
        <v>42</v>
      </c>
      <c r="K28" s="16">
        <v>70</v>
      </c>
      <c r="L28" s="16">
        <v>66</v>
      </c>
      <c r="M28" s="16">
        <v>53</v>
      </c>
      <c r="N28" s="16">
        <v>53</v>
      </c>
      <c r="O28" s="16">
        <v>80</v>
      </c>
      <c r="P28" s="16">
        <v>76</v>
      </c>
      <c r="Q28" s="16">
        <v>72</v>
      </c>
      <c r="R28" s="16">
        <v>77</v>
      </c>
      <c r="S28" s="16">
        <v>77</v>
      </c>
      <c r="T28" s="16">
        <v>75</v>
      </c>
      <c r="U28" s="16">
        <v>75</v>
      </c>
      <c r="V28" s="16">
        <v>82</v>
      </c>
      <c r="W28" s="16">
        <v>72</v>
      </c>
      <c r="X28" s="16">
        <v>76</v>
      </c>
      <c r="Y28" s="16">
        <v>36</v>
      </c>
      <c r="Z28" s="16">
        <v>57</v>
      </c>
      <c r="AA28" s="3">
        <v>82</v>
      </c>
    </row>
    <row r="29" spans="1:27" ht="12.75">
      <c r="A29" s="16" t="s">
        <v>609</v>
      </c>
      <c r="B29" s="16" t="s">
        <v>324</v>
      </c>
      <c r="C29" s="16">
        <v>113</v>
      </c>
      <c r="D29" s="16">
        <v>88</v>
      </c>
      <c r="E29" s="16">
        <v>77</v>
      </c>
      <c r="F29" s="16">
        <v>65</v>
      </c>
      <c r="G29" s="16">
        <v>108</v>
      </c>
      <c r="H29" s="16">
        <v>88</v>
      </c>
      <c r="I29" s="16">
        <v>88</v>
      </c>
      <c r="J29" s="16">
        <v>84</v>
      </c>
      <c r="K29" s="16">
        <v>118</v>
      </c>
      <c r="L29" s="16">
        <v>107</v>
      </c>
      <c r="M29" s="16">
        <v>101</v>
      </c>
      <c r="N29" s="16">
        <v>100</v>
      </c>
      <c r="O29" s="16">
        <v>131</v>
      </c>
      <c r="P29" s="16">
        <v>120</v>
      </c>
      <c r="Q29" s="16">
        <v>122</v>
      </c>
      <c r="R29" s="16">
        <v>127</v>
      </c>
      <c r="S29" s="16">
        <v>122</v>
      </c>
      <c r="T29" s="16">
        <v>123</v>
      </c>
      <c r="U29" s="16">
        <v>121</v>
      </c>
      <c r="V29" s="16">
        <v>131</v>
      </c>
      <c r="W29" s="16">
        <v>109</v>
      </c>
      <c r="X29" s="16">
        <v>117</v>
      </c>
      <c r="Y29" s="16">
        <v>62</v>
      </c>
      <c r="Z29" s="16">
        <v>101</v>
      </c>
      <c r="AA29" s="3">
        <v>132</v>
      </c>
    </row>
    <row r="30" spans="1:27" ht="12.75">
      <c r="A30" s="16" t="s">
        <v>609</v>
      </c>
      <c r="B30" s="16" t="s">
        <v>325</v>
      </c>
      <c r="C30" s="16">
        <v>186</v>
      </c>
      <c r="D30" s="16">
        <v>151</v>
      </c>
      <c r="E30" s="16">
        <v>120</v>
      </c>
      <c r="F30" s="16">
        <v>113</v>
      </c>
      <c r="G30" s="16">
        <v>164</v>
      </c>
      <c r="H30" s="16">
        <v>127</v>
      </c>
      <c r="I30" s="16">
        <v>123</v>
      </c>
      <c r="J30" s="16">
        <v>114</v>
      </c>
      <c r="K30" s="16">
        <v>200</v>
      </c>
      <c r="L30" s="16">
        <v>179</v>
      </c>
      <c r="M30" s="16">
        <v>165</v>
      </c>
      <c r="N30" s="16">
        <v>179</v>
      </c>
      <c r="O30" s="16">
        <v>232</v>
      </c>
      <c r="P30" s="16">
        <v>214</v>
      </c>
      <c r="Q30" s="16">
        <v>207</v>
      </c>
      <c r="R30" s="16">
        <v>228</v>
      </c>
      <c r="S30" s="16">
        <v>219</v>
      </c>
      <c r="T30" s="16">
        <v>221</v>
      </c>
      <c r="U30" s="16">
        <v>210</v>
      </c>
      <c r="V30" s="16">
        <v>228</v>
      </c>
      <c r="W30" s="16">
        <v>204</v>
      </c>
      <c r="X30" s="16">
        <v>204</v>
      </c>
      <c r="Y30" s="16">
        <v>112</v>
      </c>
      <c r="Z30" s="16">
        <v>171</v>
      </c>
      <c r="AA30" s="3">
        <v>236</v>
      </c>
    </row>
    <row r="31" spans="1:27" ht="12.75">
      <c r="A31" s="15" t="s">
        <v>610</v>
      </c>
      <c r="B31" s="15" t="s">
        <v>326</v>
      </c>
      <c r="C31" s="15">
        <v>345</v>
      </c>
      <c r="D31" s="15">
        <v>281</v>
      </c>
      <c r="E31" s="15">
        <v>229</v>
      </c>
      <c r="F31" s="15">
        <v>201</v>
      </c>
      <c r="G31" s="15">
        <v>319</v>
      </c>
      <c r="H31" s="15">
        <v>236</v>
      </c>
      <c r="I31" s="15">
        <v>238</v>
      </c>
      <c r="J31" s="15">
        <v>221</v>
      </c>
      <c r="K31" s="15">
        <v>364</v>
      </c>
      <c r="L31" s="15">
        <v>329</v>
      </c>
      <c r="M31" s="15">
        <v>298</v>
      </c>
      <c r="N31" s="15">
        <v>315</v>
      </c>
      <c r="O31" s="15">
        <v>415</v>
      </c>
      <c r="P31" s="15">
        <v>386</v>
      </c>
      <c r="Q31" s="15">
        <v>373</v>
      </c>
      <c r="R31" s="15">
        <v>405</v>
      </c>
      <c r="S31" s="15">
        <v>394</v>
      </c>
      <c r="T31" s="15">
        <v>391</v>
      </c>
      <c r="U31" s="15">
        <v>374</v>
      </c>
      <c r="V31" s="15">
        <v>411</v>
      </c>
      <c r="W31" s="15">
        <v>358</v>
      </c>
      <c r="X31" s="15">
        <v>370</v>
      </c>
      <c r="Y31" s="15">
        <v>191</v>
      </c>
      <c r="Z31" s="15">
        <v>305</v>
      </c>
      <c r="AA31" s="3">
        <v>420</v>
      </c>
    </row>
    <row r="32" spans="1:27" ht="12.75">
      <c r="A32" s="15" t="s">
        <v>610</v>
      </c>
      <c r="B32" s="15" t="s">
        <v>327</v>
      </c>
      <c r="C32" s="15">
        <v>61</v>
      </c>
      <c r="D32" s="15">
        <v>51</v>
      </c>
      <c r="E32" s="15">
        <v>38</v>
      </c>
      <c r="F32" s="15">
        <v>35</v>
      </c>
      <c r="G32" s="15">
        <v>50</v>
      </c>
      <c r="H32" s="15">
        <v>42</v>
      </c>
      <c r="I32" s="15">
        <v>40</v>
      </c>
      <c r="J32" s="15">
        <v>36</v>
      </c>
      <c r="K32" s="15">
        <v>60</v>
      </c>
      <c r="L32" s="15">
        <v>58</v>
      </c>
      <c r="M32" s="15">
        <v>55</v>
      </c>
      <c r="N32" s="15">
        <v>49</v>
      </c>
      <c r="O32" s="15">
        <v>72</v>
      </c>
      <c r="P32" s="15">
        <v>67</v>
      </c>
      <c r="Q32" s="15">
        <v>68</v>
      </c>
      <c r="R32" s="15">
        <v>69</v>
      </c>
      <c r="S32" s="15">
        <v>66</v>
      </c>
      <c r="T32" s="15">
        <v>69</v>
      </c>
      <c r="U32" s="15">
        <v>68</v>
      </c>
      <c r="V32" s="15">
        <v>72</v>
      </c>
      <c r="W32" s="15">
        <v>66</v>
      </c>
      <c r="X32" s="15">
        <v>67</v>
      </c>
      <c r="Y32" s="15">
        <v>34</v>
      </c>
      <c r="Z32" s="15">
        <v>55</v>
      </c>
      <c r="AA32" s="3">
        <v>74</v>
      </c>
    </row>
    <row r="33" spans="1:27" ht="12.75">
      <c r="A33" s="16" t="s">
        <v>612</v>
      </c>
      <c r="B33" s="16" t="s">
        <v>328</v>
      </c>
      <c r="C33" s="16">
        <v>21</v>
      </c>
      <c r="D33" s="16">
        <v>13</v>
      </c>
      <c r="E33" s="16">
        <v>11</v>
      </c>
      <c r="F33" s="16">
        <v>14</v>
      </c>
      <c r="G33" s="16">
        <v>19</v>
      </c>
      <c r="H33" s="16">
        <v>12</v>
      </c>
      <c r="I33" s="16">
        <v>12</v>
      </c>
      <c r="J33" s="16">
        <v>11</v>
      </c>
      <c r="K33" s="16">
        <v>20</v>
      </c>
      <c r="L33" s="16">
        <v>14</v>
      </c>
      <c r="M33" s="16">
        <v>15</v>
      </c>
      <c r="N33" s="16">
        <v>10</v>
      </c>
      <c r="O33" s="16">
        <v>22</v>
      </c>
      <c r="P33" s="16">
        <v>20</v>
      </c>
      <c r="Q33" s="16">
        <v>19</v>
      </c>
      <c r="R33" s="16">
        <v>20</v>
      </c>
      <c r="S33" s="16">
        <v>19</v>
      </c>
      <c r="T33" s="16">
        <v>20</v>
      </c>
      <c r="U33" s="16">
        <v>19</v>
      </c>
      <c r="V33" s="16">
        <v>22</v>
      </c>
      <c r="W33" s="16">
        <v>16</v>
      </c>
      <c r="X33" s="16">
        <v>18</v>
      </c>
      <c r="Y33" s="16">
        <v>9</v>
      </c>
      <c r="Z33" s="16">
        <v>18</v>
      </c>
      <c r="AA33" s="3">
        <v>23</v>
      </c>
    </row>
    <row r="34" spans="1:27" ht="12.75">
      <c r="A34" s="16" t="s">
        <v>612</v>
      </c>
      <c r="B34" s="16" t="s">
        <v>329</v>
      </c>
      <c r="C34" s="16">
        <v>247</v>
      </c>
      <c r="D34" s="16">
        <v>197</v>
      </c>
      <c r="E34" s="16">
        <v>167</v>
      </c>
      <c r="F34" s="16">
        <v>133</v>
      </c>
      <c r="G34" s="16">
        <v>228</v>
      </c>
      <c r="H34" s="16">
        <v>172</v>
      </c>
      <c r="I34" s="16">
        <v>175</v>
      </c>
      <c r="J34" s="16">
        <v>161</v>
      </c>
      <c r="K34" s="16">
        <v>255</v>
      </c>
      <c r="L34" s="16">
        <v>239</v>
      </c>
      <c r="M34" s="16">
        <v>220</v>
      </c>
      <c r="N34" s="16">
        <v>227</v>
      </c>
      <c r="O34" s="16">
        <v>299</v>
      </c>
      <c r="P34" s="16">
        <v>278</v>
      </c>
      <c r="Q34" s="16">
        <v>267</v>
      </c>
      <c r="R34" s="16">
        <v>292</v>
      </c>
      <c r="S34" s="16">
        <v>284</v>
      </c>
      <c r="T34" s="16">
        <v>279</v>
      </c>
      <c r="U34" s="16">
        <v>268</v>
      </c>
      <c r="V34" s="16">
        <v>296</v>
      </c>
      <c r="W34" s="16">
        <v>258</v>
      </c>
      <c r="X34" s="16">
        <v>264</v>
      </c>
      <c r="Y34" s="16">
        <v>128</v>
      </c>
      <c r="Z34" s="16">
        <v>217</v>
      </c>
      <c r="AA34" s="3">
        <v>301</v>
      </c>
    </row>
    <row r="35" spans="1:27" ht="12.75">
      <c r="A35" s="16" t="s">
        <v>612</v>
      </c>
      <c r="B35" s="16" t="s">
        <v>330</v>
      </c>
      <c r="C35" s="16">
        <v>64</v>
      </c>
      <c r="D35" s="16">
        <v>59</v>
      </c>
      <c r="E35" s="16">
        <v>42</v>
      </c>
      <c r="F35" s="16">
        <v>47</v>
      </c>
      <c r="G35" s="16">
        <v>59</v>
      </c>
      <c r="H35" s="16">
        <v>44</v>
      </c>
      <c r="I35" s="16">
        <v>44</v>
      </c>
      <c r="J35" s="16">
        <v>43</v>
      </c>
      <c r="K35" s="16">
        <v>74</v>
      </c>
      <c r="L35" s="16">
        <v>64</v>
      </c>
      <c r="M35" s="16">
        <v>51</v>
      </c>
      <c r="N35" s="16">
        <v>63</v>
      </c>
      <c r="O35" s="16">
        <v>77</v>
      </c>
      <c r="P35" s="16">
        <v>74</v>
      </c>
      <c r="Q35" s="16">
        <v>73</v>
      </c>
      <c r="R35" s="16">
        <v>76</v>
      </c>
      <c r="S35" s="16">
        <v>75</v>
      </c>
      <c r="T35" s="16">
        <v>77</v>
      </c>
      <c r="U35" s="16">
        <v>72</v>
      </c>
      <c r="V35" s="16">
        <v>76</v>
      </c>
      <c r="W35" s="16">
        <v>70</v>
      </c>
      <c r="X35" s="16">
        <v>72</v>
      </c>
      <c r="Y35" s="16">
        <v>43</v>
      </c>
      <c r="Z35" s="16">
        <v>56</v>
      </c>
      <c r="AA35" s="3">
        <v>78</v>
      </c>
    </row>
    <row r="38" spans="1:10" ht="15.75">
      <c r="A38" s="21" t="s">
        <v>801</v>
      </c>
      <c r="B38" s="3"/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3">
        <v>8</v>
      </c>
      <c r="J38" s="3">
        <v>9</v>
      </c>
    </row>
    <row r="39" spans="2:10" ht="12.75">
      <c r="B39" s="3"/>
      <c r="C39" s="3" t="s">
        <v>504</v>
      </c>
      <c r="D39" s="3" t="s">
        <v>505</v>
      </c>
      <c r="E39" s="3" t="s">
        <v>506</v>
      </c>
      <c r="F39" s="3" t="s">
        <v>507</v>
      </c>
      <c r="G39" s="3" t="s">
        <v>508</v>
      </c>
      <c r="H39" s="3" t="s">
        <v>509</v>
      </c>
      <c r="I39" s="3" t="s">
        <v>510</v>
      </c>
      <c r="J39" s="3" t="s">
        <v>542</v>
      </c>
    </row>
    <row r="40" spans="1:10" ht="12.75">
      <c r="A40" s="139" t="s">
        <v>607</v>
      </c>
      <c r="B40" s="139" t="s">
        <v>556</v>
      </c>
      <c r="C40" s="139">
        <v>16</v>
      </c>
      <c r="D40" s="139">
        <v>16</v>
      </c>
      <c r="E40" s="139">
        <v>16</v>
      </c>
      <c r="F40" s="139">
        <v>16</v>
      </c>
      <c r="G40" s="139">
        <v>4</v>
      </c>
      <c r="H40" s="139">
        <v>17</v>
      </c>
      <c r="I40" s="139">
        <v>17</v>
      </c>
      <c r="J40" s="139">
        <v>17</v>
      </c>
    </row>
    <row r="41" spans="1:10" ht="12.75">
      <c r="A41" s="139" t="s">
        <v>607</v>
      </c>
      <c r="B41" s="139" t="s">
        <v>557</v>
      </c>
      <c r="C41" s="139">
        <v>42</v>
      </c>
      <c r="D41" s="139">
        <v>56</v>
      </c>
      <c r="E41" s="139">
        <v>56</v>
      </c>
      <c r="F41" s="139">
        <v>68</v>
      </c>
      <c r="G41" s="139">
        <v>45</v>
      </c>
      <c r="H41" s="139">
        <v>66</v>
      </c>
      <c r="I41" s="139">
        <v>52</v>
      </c>
      <c r="J41" s="139">
        <v>74</v>
      </c>
    </row>
    <row r="42" spans="1:10" ht="12.75">
      <c r="A42" s="139" t="s">
        <v>607</v>
      </c>
      <c r="B42" s="139" t="s">
        <v>558</v>
      </c>
      <c r="C42" s="139">
        <v>21</v>
      </c>
      <c r="D42" s="139">
        <v>29</v>
      </c>
      <c r="E42" s="139">
        <v>41</v>
      </c>
      <c r="F42" s="139">
        <v>60</v>
      </c>
      <c r="G42" s="139">
        <v>18</v>
      </c>
      <c r="H42" s="139">
        <v>59</v>
      </c>
      <c r="I42" s="139">
        <v>42</v>
      </c>
      <c r="J42" s="139">
        <v>63</v>
      </c>
    </row>
    <row r="43" spans="1:10" ht="12.75">
      <c r="A43" s="139" t="s">
        <v>607</v>
      </c>
      <c r="B43" s="139" t="s">
        <v>559</v>
      </c>
      <c r="C43" s="139">
        <v>41</v>
      </c>
      <c r="D43" s="139">
        <v>46</v>
      </c>
      <c r="E43" s="139">
        <v>54</v>
      </c>
      <c r="F43" s="139">
        <v>65</v>
      </c>
      <c r="G43" s="139">
        <v>34</v>
      </c>
      <c r="H43" s="139">
        <v>62</v>
      </c>
      <c r="I43" s="139">
        <v>54</v>
      </c>
      <c r="J43" s="139">
        <v>73</v>
      </c>
    </row>
    <row r="44" spans="1:10" ht="12.75">
      <c r="A44" s="139" t="s">
        <v>607</v>
      </c>
      <c r="B44" s="139" t="s">
        <v>560</v>
      </c>
      <c r="C44" s="139">
        <v>45</v>
      </c>
      <c r="D44" s="139">
        <v>48</v>
      </c>
      <c r="E44" s="139">
        <v>47</v>
      </c>
      <c r="F44" s="139">
        <v>49</v>
      </c>
      <c r="G44" s="139">
        <v>47</v>
      </c>
      <c r="H44" s="139">
        <v>49</v>
      </c>
      <c r="I44" s="139">
        <v>32</v>
      </c>
      <c r="J44" s="139">
        <v>52</v>
      </c>
    </row>
    <row r="45" spans="1:10" ht="12.75">
      <c r="A45" s="139" t="s">
        <v>607</v>
      </c>
      <c r="B45" s="139" t="s">
        <v>561</v>
      </c>
      <c r="C45" s="139">
        <v>73</v>
      </c>
      <c r="D45" s="139">
        <v>87</v>
      </c>
      <c r="E45" s="139">
        <v>90</v>
      </c>
      <c r="F45" s="139">
        <v>94</v>
      </c>
      <c r="G45" s="139">
        <v>71</v>
      </c>
      <c r="H45" s="139">
        <v>97</v>
      </c>
      <c r="I45" s="139">
        <v>77</v>
      </c>
      <c r="J45" s="139">
        <v>109</v>
      </c>
    </row>
    <row r="46" spans="1:10" ht="12.75">
      <c r="A46" s="139" t="s">
        <v>607</v>
      </c>
      <c r="B46" s="139" t="s">
        <v>562</v>
      </c>
      <c r="C46" s="139">
        <v>67</v>
      </c>
      <c r="D46" s="139">
        <v>90</v>
      </c>
      <c r="E46" s="139">
        <v>92</v>
      </c>
      <c r="F46" s="139">
        <v>100</v>
      </c>
      <c r="G46" s="139">
        <v>84</v>
      </c>
      <c r="H46" s="139">
        <v>103</v>
      </c>
      <c r="I46" s="139">
        <v>79</v>
      </c>
      <c r="J46" s="139">
        <v>108</v>
      </c>
    </row>
    <row r="47" spans="1:10" ht="12.75">
      <c r="A47" s="139" t="s">
        <v>607</v>
      </c>
      <c r="B47" s="139" t="s">
        <v>563</v>
      </c>
      <c r="C47" s="139">
        <v>305</v>
      </c>
      <c r="D47" s="139">
        <v>372</v>
      </c>
      <c r="E47" s="139">
        <v>396</v>
      </c>
      <c r="F47" s="139">
        <v>452</v>
      </c>
      <c r="G47" s="139">
        <v>303</v>
      </c>
      <c r="H47" s="139">
        <v>453</v>
      </c>
      <c r="I47" s="139">
        <v>353</v>
      </c>
      <c r="J47" s="139">
        <v>496</v>
      </c>
    </row>
    <row r="48" spans="1:10" ht="12.75">
      <c r="A48" s="15" t="s">
        <v>546</v>
      </c>
      <c r="B48" s="15" t="s">
        <v>564</v>
      </c>
      <c r="C48" s="15">
        <v>94</v>
      </c>
      <c r="D48" s="15">
        <v>118</v>
      </c>
      <c r="E48" s="15">
        <v>125</v>
      </c>
      <c r="F48" s="15">
        <v>147</v>
      </c>
      <c r="G48" s="15">
        <v>91</v>
      </c>
      <c r="H48" s="15">
        <v>152</v>
      </c>
      <c r="I48" s="15">
        <v>115</v>
      </c>
      <c r="J48" s="15">
        <v>161</v>
      </c>
    </row>
    <row r="49" spans="1:10" ht="12.75">
      <c r="A49" s="15" t="s">
        <v>546</v>
      </c>
      <c r="B49" s="15" t="s">
        <v>565</v>
      </c>
      <c r="C49" s="15">
        <v>16</v>
      </c>
      <c r="D49" s="15">
        <v>16</v>
      </c>
      <c r="E49" s="15">
        <v>14</v>
      </c>
      <c r="F49" s="15">
        <v>16</v>
      </c>
      <c r="G49" s="15">
        <v>16</v>
      </c>
      <c r="H49" s="15">
        <v>16</v>
      </c>
      <c r="I49" s="15">
        <v>0</v>
      </c>
      <c r="J49" s="15">
        <v>16</v>
      </c>
    </row>
    <row r="50" spans="1:10" ht="12.75">
      <c r="A50" s="15" t="s">
        <v>546</v>
      </c>
      <c r="B50" s="15" t="s">
        <v>566</v>
      </c>
      <c r="C50" s="15">
        <v>120</v>
      </c>
      <c r="D50" s="15">
        <v>155</v>
      </c>
      <c r="E50" s="15">
        <v>175</v>
      </c>
      <c r="F50" s="15">
        <v>197</v>
      </c>
      <c r="G50" s="15">
        <v>148</v>
      </c>
      <c r="H50" s="15">
        <v>190</v>
      </c>
      <c r="I50" s="15">
        <v>160</v>
      </c>
      <c r="J50" s="15">
        <v>220</v>
      </c>
    </row>
    <row r="51" spans="1:10" ht="12.75">
      <c r="A51" s="15" t="s">
        <v>546</v>
      </c>
      <c r="B51" s="15" t="s">
        <v>567</v>
      </c>
      <c r="C51" s="15">
        <v>75</v>
      </c>
      <c r="D51" s="15">
        <v>83</v>
      </c>
      <c r="E51" s="15">
        <v>82</v>
      </c>
      <c r="F51" s="15">
        <v>92</v>
      </c>
      <c r="G51" s="15">
        <v>48</v>
      </c>
      <c r="H51" s="15">
        <v>95</v>
      </c>
      <c r="I51" s="15">
        <v>78</v>
      </c>
      <c r="J51" s="15">
        <v>99</v>
      </c>
    </row>
    <row r="52" spans="1:10" ht="12.75">
      <c r="A52" s="139" t="s">
        <v>605</v>
      </c>
      <c r="B52" s="139" t="s">
        <v>568</v>
      </c>
      <c r="C52" s="139">
        <v>100</v>
      </c>
      <c r="D52" s="139">
        <v>124</v>
      </c>
      <c r="E52" s="139">
        <v>123</v>
      </c>
      <c r="F52" s="139">
        <v>141</v>
      </c>
      <c r="G52" s="139">
        <v>95</v>
      </c>
      <c r="H52" s="139">
        <v>143</v>
      </c>
      <c r="I52" s="139">
        <v>105</v>
      </c>
      <c r="J52" s="139">
        <v>169</v>
      </c>
    </row>
    <row r="53" spans="1:10" ht="12.75">
      <c r="A53" s="139" t="s">
        <v>605</v>
      </c>
      <c r="B53" s="139" t="s">
        <v>569</v>
      </c>
      <c r="C53" s="139">
        <v>111</v>
      </c>
      <c r="D53" s="139">
        <v>131</v>
      </c>
      <c r="E53" s="139">
        <v>148</v>
      </c>
      <c r="F53" s="139">
        <v>168</v>
      </c>
      <c r="G53" s="139">
        <v>112</v>
      </c>
      <c r="H53" s="139">
        <v>167</v>
      </c>
      <c r="I53" s="139">
        <v>133</v>
      </c>
      <c r="J53" s="139">
        <v>177</v>
      </c>
    </row>
    <row r="54" spans="1:10" ht="12.75">
      <c r="A54" s="139" t="s">
        <v>605</v>
      </c>
      <c r="B54" s="139" t="s">
        <v>570</v>
      </c>
      <c r="C54" s="139">
        <v>58</v>
      </c>
      <c r="D54" s="139">
        <v>73</v>
      </c>
      <c r="E54" s="139">
        <v>75</v>
      </c>
      <c r="F54" s="139">
        <v>92</v>
      </c>
      <c r="G54" s="139">
        <v>60</v>
      </c>
      <c r="H54" s="139">
        <v>91</v>
      </c>
      <c r="I54" s="139">
        <v>73</v>
      </c>
      <c r="J54" s="139">
        <v>95</v>
      </c>
    </row>
    <row r="55" spans="1:10" ht="12.75">
      <c r="A55" s="139" t="s">
        <v>605</v>
      </c>
      <c r="B55" s="139" t="s">
        <v>571</v>
      </c>
      <c r="C55" s="139">
        <v>34</v>
      </c>
      <c r="D55" s="139">
        <v>42</v>
      </c>
      <c r="E55" s="139">
        <v>44</v>
      </c>
      <c r="F55" s="139">
        <v>45</v>
      </c>
      <c r="G55" s="139">
        <v>32</v>
      </c>
      <c r="H55" s="139">
        <v>46</v>
      </c>
      <c r="I55" s="139">
        <v>36</v>
      </c>
      <c r="J55" s="139">
        <v>49</v>
      </c>
    </row>
    <row r="56" spans="1:10" ht="12.75">
      <c r="A56" s="15" t="s">
        <v>606</v>
      </c>
      <c r="B56" s="15" t="s">
        <v>572</v>
      </c>
      <c r="C56" s="15">
        <v>1</v>
      </c>
      <c r="D56" s="15">
        <v>3</v>
      </c>
      <c r="E56" s="15">
        <v>4</v>
      </c>
      <c r="F56" s="15">
        <v>4</v>
      </c>
      <c r="G56" s="15">
        <v>3</v>
      </c>
      <c r="H56" s="15">
        <v>3</v>
      </c>
      <c r="I56" s="15">
        <v>4</v>
      </c>
      <c r="J56" s="15">
        <v>4</v>
      </c>
    </row>
    <row r="57" spans="1:10" ht="12.75">
      <c r="A57" s="15" t="s">
        <v>606</v>
      </c>
      <c r="B57" s="15" t="s">
        <v>573</v>
      </c>
      <c r="C57" s="15">
        <v>34</v>
      </c>
      <c r="D57" s="15">
        <v>44</v>
      </c>
      <c r="E57" s="15">
        <v>47</v>
      </c>
      <c r="F57" s="15">
        <v>57</v>
      </c>
      <c r="G57" s="15">
        <v>28</v>
      </c>
      <c r="H57" s="15">
        <v>58</v>
      </c>
      <c r="I57" s="15">
        <v>39</v>
      </c>
      <c r="J57" s="15">
        <v>63</v>
      </c>
    </row>
    <row r="58" spans="1:10" ht="12.75">
      <c r="A58" s="15" t="s">
        <v>606</v>
      </c>
      <c r="B58" s="15" t="s">
        <v>574</v>
      </c>
      <c r="C58" s="15">
        <v>41</v>
      </c>
      <c r="D58" s="15">
        <v>51</v>
      </c>
      <c r="E58" s="15">
        <v>52</v>
      </c>
      <c r="F58" s="15">
        <v>56</v>
      </c>
      <c r="G58" s="15">
        <v>37</v>
      </c>
      <c r="H58" s="15">
        <v>57</v>
      </c>
      <c r="I58" s="15">
        <v>48</v>
      </c>
      <c r="J58" s="15">
        <v>59</v>
      </c>
    </row>
    <row r="59" spans="1:10" ht="12.75">
      <c r="A59" s="15" t="s">
        <v>606</v>
      </c>
      <c r="B59" s="15" t="s">
        <v>575</v>
      </c>
      <c r="C59" s="15">
        <v>30</v>
      </c>
      <c r="D59" s="15">
        <v>34</v>
      </c>
      <c r="E59" s="15">
        <v>42</v>
      </c>
      <c r="F59" s="15">
        <v>47</v>
      </c>
      <c r="G59" s="15">
        <v>30</v>
      </c>
      <c r="H59" s="15">
        <v>48</v>
      </c>
      <c r="I59" s="15">
        <v>37</v>
      </c>
      <c r="J59" s="15">
        <v>50</v>
      </c>
    </row>
    <row r="60" spans="1:10" ht="12.75">
      <c r="A60" s="15" t="s">
        <v>606</v>
      </c>
      <c r="B60" s="15" t="s">
        <v>576</v>
      </c>
      <c r="C60" s="15">
        <v>84</v>
      </c>
      <c r="D60" s="15">
        <v>101</v>
      </c>
      <c r="E60" s="15">
        <v>113</v>
      </c>
      <c r="F60" s="15">
        <v>130</v>
      </c>
      <c r="G60" s="15">
        <v>93</v>
      </c>
      <c r="H60" s="15">
        <v>131</v>
      </c>
      <c r="I60" s="15">
        <v>102</v>
      </c>
      <c r="J60" s="15">
        <v>136</v>
      </c>
    </row>
    <row r="61" spans="1:10" ht="12.75">
      <c r="A61" s="15" t="s">
        <v>606</v>
      </c>
      <c r="B61" s="15" t="s">
        <v>577</v>
      </c>
      <c r="C61" s="15">
        <v>113</v>
      </c>
      <c r="D61" s="15">
        <v>138</v>
      </c>
      <c r="E61" s="15">
        <v>136</v>
      </c>
      <c r="F61" s="15">
        <v>156</v>
      </c>
      <c r="G61" s="15">
        <v>110</v>
      </c>
      <c r="H61" s="15">
        <v>154</v>
      </c>
      <c r="I61" s="15">
        <v>121</v>
      </c>
      <c r="J61" s="15">
        <v>181</v>
      </c>
    </row>
    <row r="62" spans="1:10" ht="12.75">
      <c r="A62" s="139" t="s">
        <v>609</v>
      </c>
      <c r="B62" s="139" t="s">
        <v>322</v>
      </c>
      <c r="C62" s="139">
        <v>31</v>
      </c>
      <c r="D62" s="139">
        <v>35</v>
      </c>
      <c r="E62" s="139">
        <v>39</v>
      </c>
      <c r="F62" s="139">
        <v>43</v>
      </c>
      <c r="G62" s="139">
        <v>25</v>
      </c>
      <c r="H62" s="139">
        <v>45</v>
      </c>
      <c r="I62" s="139">
        <v>37</v>
      </c>
      <c r="J62" s="139">
        <v>46</v>
      </c>
    </row>
    <row r="63" spans="1:10" ht="12.75">
      <c r="A63" s="139" t="s">
        <v>609</v>
      </c>
      <c r="B63" s="139" t="s">
        <v>323</v>
      </c>
      <c r="C63" s="139">
        <v>46</v>
      </c>
      <c r="D63" s="139">
        <v>57</v>
      </c>
      <c r="E63" s="139">
        <v>62</v>
      </c>
      <c r="F63" s="139">
        <v>70</v>
      </c>
      <c r="G63" s="139">
        <v>47</v>
      </c>
      <c r="H63" s="139">
        <v>68</v>
      </c>
      <c r="I63" s="139">
        <v>58</v>
      </c>
      <c r="J63" s="139">
        <v>82</v>
      </c>
    </row>
    <row r="64" spans="1:10" ht="12.75">
      <c r="A64" s="139" t="s">
        <v>609</v>
      </c>
      <c r="B64" s="139" t="s">
        <v>324</v>
      </c>
      <c r="C64" s="139">
        <v>92</v>
      </c>
      <c r="D64" s="139">
        <v>106</v>
      </c>
      <c r="E64" s="139">
        <v>110</v>
      </c>
      <c r="F64" s="139">
        <v>124</v>
      </c>
      <c r="G64" s="139">
        <v>94</v>
      </c>
      <c r="H64" s="139">
        <v>123</v>
      </c>
      <c r="I64" s="139">
        <v>95</v>
      </c>
      <c r="J64" s="139">
        <v>132</v>
      </c>
    </row>
    <row r="65" spans="1:10" ht="12.75">
      <c r="A65" s="139" t="s">
        <v>609</v>
      </c>
      <c r="B65" s="139" t="s">
        <v>325</v>
      </c>
      <c r="C65" s="139">
        <v>136</v>
      </c>
      <c r="D65" s="139">
        <v>174</v>
      </c>
      <c r="E65" s="139">
        <v>185</v>
      </c>
      <c r="F65" s="139">
        <v>215</v>
      </c>
      <c r="G65" s="139">
        <v>137</v>
      </c>
      <c r="H65" s="139">
        <v>217</v>
      </c>
      <c r="I65" s="139">
        <v>163</v>
      </c>
      <c r="J65" s="139">
        <v>236</v>
      </c>
    </row>
    <row r="66" spans="1:10" ht="12.75">
      <c r="A66" s="15" t="s">
        <v>610</v>
      </c>
      <c r="B66" s="15" t="s">
        <v>326</v>
      </c>
      <c r="C66" s="15">
        <v>259</v>
      </c>
      <c r="D66" s="15">
        <v>308</v>
      </c>
      <c r="E66" s="15">
        <v>335</v>
      </c>
      <c r="F66" s="15">
        <v>387</v>
      </c>
      <c r="G66" s="15">
        <v>250</v>
      </c>
      <c r="H66" s="15">
        <v>382</v>
      </c>
      <c r="I66" s="15">
        <v>303</v>
      </c>
      <c r="J66" s="15">
        <v>420</v>
      </c>
    </row>
    <row r="67" spans="1:10" ht="12.75">
      <c r="A67" s="15" t="s">
        <v>610</v>
      </c>
      <c r="B67" s="15" t="s">
        <v>327</v>
      </c>
      <c r="C67" s="15">
        <v>46</v>
      </c>
      <c r="D67" s="15">
        <v>63</v>
      </c>
      <c r="E67" s="15">
        <v>60</v>
      </c>
      <c r="F67" s="15">
        <v>64</v>
      </c>
      <c r="G67" s="15">
        <v>52</v>
      </c>
      <c r="H67" s="15">
        <v>70</v>
      </c>
      <c r="I67" s="15">
        <v>49</v>
      </c>
      <c r="J67" s="15">
        <v>74</v>
      </c>
    </row>
    <row r="68" spans="1:10" ht="12.75">
      <c r="A68" s="139" t="s">
        <v>612</v>
      </c>
      <c r="B68" s="139" t="s">
        <v>328</v>
      </c>
      <c r="C68" s="139">
        <v>12</v>
      </c>
      <c r="D68" s="139">
        <v>14</v>
      </c>
      <c r="E68" s="139">
        <v>16</v>
      </c>
      <c r="F68" s="139">
        <v>22</v>
      </c>
      <c r="G68" s="139">
        <v>15</v>
      </c>
      <c r="H68" s="139">
        <v>21</v>
      </c>
      <c r="I68" s="139">
        <v>17</v>
      </c>
      <c r="J68" s="139">
        <v>23</v>
      </c>
    </row>
    <row r="69" spans="1:10" ht="12.75">
      <c r="A69" s="139" t="s">
        <v>612</v>
      </c>
      <c r="B69" s="139" t="s">
        <v>329</v>
      </c>
      <c r="C69" s="139">
        <v>184</v>
      </c>
      <c r="D69" s="139">
        <v>225</v>
      </c>
      <c r="E69" s="139">
        <v>243</v>
      </c>
      <c r="F69" s="139">
        <v>275</v>
      </c>
      <c r="G69" s="139">
        <v>177</v>
      </c>
      <c r="H69" s="139">
        <v>272</v>
      </c>
      <c r="I69" s="139">
        <v>214</v>
      </c>
      <c r="J69" s="139">
        <v>301</v>
      </c>
    </row>
    <row r="70" spans="1:10" ht="12.75">
      <c r="A70" s="139" t="s">
        <v>612</v>
      </c>
      <c r="B70" s="139" t="s">
        <v>330</v>
      </c>
      <c r="C70" s="139">
        <v>52</v>
      </c>
      <c r="D70" s="139">
        <v>57</v>
      </c>
      <c r="E70" s="139">
        <v>62</v>
      </c>
      <c r="F70" s="139">
        <v>73</v>
      </c>
      <c r="G70" s="139">
        <v>49</v>
      </c>
      <c r="H70" s="139">
        <v>72</v>
      </c>
      <c r="I70" s="139">
        <v>57</v>
      </c>
      <c r="J70" s="139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zoomScale="75" zoomScaleNormal="75" workbookViewId="0" topLeftCell="A69">
      <selection activeCell="N89" sqref="N89:N92"/>
    </sheetView>
  </sheetViews>
  <sheetFormatPr defaultColWidth="9.140625" defaultRowHeight="12.75"/>
  <cols>
    <col min="1" max="1" width="17.421875" style="0" bestFit="1" customWidth="1"/>
    <col min="2" max="3" width="7.00390625" style="0" customWidth="1"/>
    <col min="4" max="7" width="17.421875" style="0" customWidth="1"/>
    <col min="8" max="9" width="7.00390625" style="0" customWidth="1"/>
    <col min="10" max="10" width="17.421875" style="0" customWidth="1"/>
    <col min="11" max="14" width="7.00390625" style="0" customWidth="1"/>
    <col min="15" max="15" width="17.421875" style="0" customWidth="1"/>
    <col min="16" max="16" width="7.421875" style="0" customWidth="1"/>
    <col min="17" max="17" width="17.421875" style="0" bestFit="1" customWidth="1"/>
  </cols>
  <sheetData>
    <row r="2" spans="1:10" ht="12.75">
      <c r="A2" s="2" t="s">
        <v>851</v>
      </c>
      <c r="J2" s="2" t="s">
        <v>852</v>
      </c>
    </row>
    <row r="3" spans="1:15" ht="12.75">
      <c r="A3" s="4" t="s">
        <v>853</v>
      </c>
      <c r="B3" s="4" t="s">
        <v>605</v>
      </c>
      <c r="C3" s="92"/>
      <c r="D3" s="92"/>
      <c r="E3" s="92"/>
      <c r="F3" s="93"/>
      <c r="J3" s="4" t="s">
        <v>853</v>
      </c>
      <c r="K3" s="4" t="s">
        <v>605</v>
      </c>
      <c r="L3" s="92"/>
      <c r="M3" s="92"/>
      <c r="N3" s="92"/>
      <c r="O3" s="93"/>
    </row>
    <row r="4" spans="1:15" ht="12.75">
      <c r="A4" s="4" t="s">
        <v>607</v>
      </c>
      <c r="B4" s="6" t="s">
        <v>715</v>
      </c>
      <c r="C4" s="94" t="s">
        <v>729</v>
      </c>
      <c r="D4" s="94" t="s">
        <v>801</v>
      </c>
      <c r="E4" s="94" t="s">
        <v>12</v>
      </c>
      <c r="F4" s="5" t="s">
        <v>619</v>
      </c>
      <c r="J4" s="4" t="s">
        <v>854</v>
      </c>
      <c r="K4" s="6" t="s">
        <v>715</v>
      </c>
      <c r="L4" s="94" t="s">
        <v>729</v>
      </c>
      <c r="M4" s="94" t="s">
        <v>801</v>
      </c>
      <c r="N4" s="94" t="s">
        <v>12</v>
      </c>
      <c r="O4" s="5" t="s">
        <v>619</v>
      </c>
    </row>
    <row r="5" spans="1:15" ht="12.75">
      <c r="A5" s="6" t="s">
        <v>715</v>
      </c>
      <c r="B5" s="95">
        <v>7</v>
      </c>
      <c r="C5" s="96">
        <v>4</v>
      </c>
      <c r="D5" s="96">
        <v>2</v>
      </c>
      <c r="E5" s="96">
        <v>4</v>
      </c>
      <c r="F5" s="7">
        <v>17</v>
      </c>
      <c r="J5" s="6" t="s">
        <v>855</v>
      </c>
      <c r="K5" s="95">
        <v>61</v>
      </c>
      <c r="L5" s="96">
        <v>64</v>
      </c>
      <c r="M5" s="96">
        <v>28</v>
      </c>
      <c r="N5" s="96">
        <v>7</v>
      </c>
      <c r="O5" s="7">
        <v>160</v>
      </c>
    </row>
    <row r="6" spans="1:15" ht="12.75">
      <c r="A6" s="8" t="s">
        <v>729</v>
      </c>
      <c r="B6" s="97">
        <v>24</v>
      </c>
      <c r="C6" s="12">
        <v>22</v>
      </c>
      <c r="D6" s="12">
        <v>18</v>
      </c>
      <c r="E6" s="12">
        <v>9</v>
      </c>
      <c r="F6" s="9">
        <v>73</v>
      </c>
      <c r="J6" s="8" t="s">
        <v>715</v>
      </c>
      <c r="K6" s="97">
        <v>10</v>
      </c>
      <c r="L6" s="12">
        <v>5</v>
      </c>
      <c r="M6" s="12"/>
      <c r="N6" s="12">
        <v>1</v>
      </c>
      <c r="O6" s="9">
        <v>16</v>
      </c>
    </row>
    <row r="7" spans="1:15" ht="12.75">
      <c r="A7" s="8" t="s">
        <v>801</v>
      </c>
      <c r="B7" s="97">
        <v>23</v>
      </c>
      <c r="C7" s="12">
        <v>24</v>
      </c>
      <c r="D7" s="12">
        <v>12</v>
      </c>
      <c r="E7" s="12">
        <v>4</v>
      </c>
      <c r="F7" s="9">
        <v>63</v>
      </c>
      <c r="J7" s="8" t="s">
        <v>856</v>
      </c>
      <c r="K7" s="97">
        <v>78</v>
      </c>
      <c r="L7" s="12">
        <v>80</v>
      </c>
      <c r="M7" s="12">
        <v>42</v>
      </c>
      <c r="N7" s="12">
        <v>15</v>
      </c>
      <c r="O7" s="9">
        <v>215</v>
      </c>
    </row>
    <row r="8" spans="1:15" ht="12.75">
      <c r="A8" s="8" t="s">
        <v>12</v>
      </c>
      <c r="B8" s="97">
        <v>18</v>
      </c>
      <c r="C8" s="12">
        <v>29</v>
      </c>
      <c r="D8" s="12">
        <v>22</v>
      </c>
      <c r="E8" s="12">
        <v>4</v>
      </c>
      <c r="F8" s="9">
        <v>73</v>
      </c>
      <c r="J8" s="8" t="s">
        <v>857</v>
      </c>
      <c r="K8" s="97">
        <v>20</v>
      </c>
      <c r="L8" s="12">
        <v>28</v>
      </c>
      <c r="M8" s="12">
        <v>25</v>
      </c>
      <c r="N8" s="12">
        <v>26</v>
      </c>
      <c r="O8" s="9">
        <v>99</v>
      </c>
    </row>
    <row r="9" spans="1:15" ht="12.75">
      <c r="A9" s="8" t="s">
        <v>83</v>
      </c>
      <c r="B9" s="97">
        <v>30</v>
      </c>
      <c r="C9" s="12">
        <v>14</v>
      </c>
      <c r="D9" s="12">
        <v>5</v>
      </c>
      <c r="E9" s="12">
        <v>3</v>
      </c>
      <c r="F9" s="9">
        <v>52</v>
      </c>
      <c r="J9" s="10" t="s">
        <v>619</v>
      </c>
      <c r="K9" s="98">
        <v>169</v>
      </c>
      <c r="L9" s="99">
        <v>177</v>
      </c>
      <c r="M9" s="99">
        <v>95</v>
      </c>
      <c r="N9" s="99">
        <v>49</v>
      </c>
      <c r="O9" s="11">
        <v>490</v>
      </c>
    </row>
    <row r="10" spans="1:6" ht="12.75">
      <c r="A10" s="8" t="s">
        <v>708</v>
      </c>
      <c r="B10" s="97">
        <v>37</v>
      </c>
      <c r="C10" s="12">
        <v>36</v>
      </c>
      <c r="D10" s="12">
        <v>16</v>
      </c>
      <c r="E10" s="12">
        <v>19</v>
      </c>
      <c r="F10" s="9">
        <v>108</v>
      </c>
    </row>
    <row r="11" spans="1:6" ht="12.75">
      <c r="A11" s="8" t="s">
        <v>858</v>
      </c>
      <c r="B11" s="97">
        <v>30</v>
      </c>
      <c r="C11" s="12">
        <v>48</v>
      </c>
      <c r="D11" s="12">
        <v>20</v>
      </c>
      <c r="E11" s="12">
        <v>6</v>
      </c>
      <c r="F11" s="9">
        <v>104</v>
      </c>
    </row>
    <row r="12" spans="1:6" ht="12.75">
      <c r="A12" s="10" t="s">
        <v>619</v>
      </c>
      <c r="B12" s="98">
        <v>169</v>
      </c>
      <c r="C12" s="99">
        <v>177</v>
      </c>
      <c r="D12" s="99">
        <v>95</v>
      </c>
      <c r="E12" s="99">
        <v>49</v>
      </c>
      <c r="F12" s="11">
        <v>490</v>
      </c>
    </row>
    <row r="14" spans="1:10" ht="12.75">
      <c r="A14" s="2" t="s">
        <v>859</v>
      </c>
      <c r="J14" s="2" t="s">
        <v>860</v>
      </c>
    </row>
    <row r="15" spans="1:17" ht="12.75">
      <c r="A15" s="4" t="s">
        <v>861</v>
      </c>
      <c r="B15" s="4" t="s">
        <v>606</v>
      </c>
      <c r="C15" s="92"/>
      <c r="D15" s="92"/>
      <c r="E15" s="92"/>
      <c r="F15" s="92"/>
      <c r="G15" s="92"/>
      <c r="H15" s="93"/>
      <c r="J15" s="4" t="s">
        <v>861</v>
      </c>
      <c r="K15" s="4" t="s">
        <v>606</v>
      </c>
      <c r="L15" s="92"/>
      <c r="M15" s="92"/>
      <c r="N15" s="92"/>
      <c r="O15" s="92"/>
      <c r="P15" s="92"/>
      <c r="Q15" s="93"/>
    </row>
    <row r="16" spans="1:17" ht="12.75">
      <c r="A16" s="4" t="s">
        <v>607</v>
      </c>
      <c r="B16" s="6" t="s">
        <v>715</v>
      </c>
      <c r="C16" s="94" t="s">
        <v>729</v>
      </c>
      <c r="D16" s="94" t="s">
        <v>801</v>
      </c>
      <c r="E16" s="94" t="s">
        <v>12</v>
      </c>
      <c r="F16" s="94" t="s">
        <v>83</v>
      </c>
      <c r="G16" s="94" t="s">
        <v>708</v>
      </c>
      <c r="H16" s="5" t="s">
        <v>619</v>
      </c>
      <c r="J16" s="4" t="s">
        <v>854</v>
      </c>
      <c r="K16" s="6" t="s">
        <v>715</v>
      </c>
      <c r="L16" s="94" t="s">
        <v>729</v>
      </c>
      <c r="M16" s="94" t="s">
        <v>801</v>
      </c>
      <c r="N16" s="94" t="s">
        <v>12</v>
      </c>
      <c r="O16" s="94" t="s">
        <v>83</v>
      </c>
      <c r="P16" s="94" t="s">
        <v>708</v>
      </c>
      <c r="Q16" s="5" t="s">
        <v>619</v>
      </c>
    </row>
    <row r="17" spans="1:17" ht="12.75">
      <c r="A17" s="6" t="s">
        <v>715</v>
      </c>
      <c r="B17" s="95"/>
      <c r="C17" s="96"/>
      <c r="D17" s="96">
        <v>8</v>
      </c>
      <c r="E17" s="96"/>
      <c r="F17" s="96">
        <v>2</v>
      </c>
      <c r="G17" s="96">
        <v>7</v>
      </c>
      <c r="H17" s="7">
        <v>17</v>
      </c>
      <c r="J17" s="6" t="s">
        <v>855</v>
      </c>
      <c r="K17" s="95"/>
      <c r="L17" s="96">
        <v>36</v>
      </c>
      <c r="M17" s="96">
        <v>9</v>
      </c>
      <c r="N17" s="96">
        <v>34</v>
      </c>
      <c r="O17" s="96">
        <v>38</v>
      </c>
      <c r="P17" s="96">
        <v>44</v>
      </c>
      <c r="Q17" s="7">
        <v>161</v>
      </c>
    </row>
    <row r="18" spans="1:17" ht="12.75">
      <c r="A18" s="8" t="s">
        <v>729</v>
      </c>
      <c r="B18" s="97">
        <v>1</v>
      </c>
      <c r="C18" s="12">
        <v>6</v>
      </c>
      <c r="D18" s="12">
        <v>11</v>
      </c>
      <c r="E18" s="12"/>
      <c r="F18" s="12">
        <v>12</v>
      </c>
      <c r="G18" s="12">
        <v>44</v>
      </c>
      <c r="H18" s="9">
        <v>74</v>
      </c>
      <c r="J18" s="8" t="s">
        <v>715</v>
      </c>
      <c r="K18" s="97"/>
      <c r="L18" s="12">
        <v>5</v>
      </c>
      <c r="M18" s="12">
        <v>1</v>
      </c>
      <c r="N18" s="12">
        <v>1</v>
      </c>
      <c r="O18" s="12">
        <v>2</v>
      </c>
      <c r="P18" s="12">
        <v>7</v>
      </c>
      <c r="Q18" s="9">
        <v>16</v>
      </c>
    </row>
    <row r="19" spans="1:17" ht="12.75">
      <c r="A19" s="8" t="s">
        <v>801</v>
      </c>
      <c r="B19" s="97">
        <v>1</v>
      </c>
      <c r="C19" s="12">
        <v>9</v>
      </c>
      <c r="D19" s="12">
        <v>5</v>
      </c>
      <c r="E19" s="12">
        <v>15</v>
      </c>
      <c r="F19" s="12">
        <v>16</v>
      </c>
      <c r="G19" s="12">
        <v>17</v>
      </c>
      <c r="H19" s="9">
        <v>63</v>
      </c>
      <c r="J19" s="8" t="s">
        <v>856</v>
      </c>
      <c r="K19" s="97">
        <v>3</v>
      </c>
      <c r="L19" s="12">
        <v>17</v>
      </c>
      <c r="M19" s="12">
        <v>16</v>
      </c>
      <c r="N19" s="12">
        <v>11</v>
      </c>
      <c r="O19" s="12">
        <v>76</v>
      </c>
      <c r="P19" s="12">
        <v>94</v>
      </c>
      <c r="Q19" s="9">
        <v>217</v>
      </c>
    </row>
    <row r="20" spans="1:17" ht="12.75">
      <c r="A20" s="8" t="s">
        <v>12</v>
      </c>
      <c r="B20" s="97"/>
      <c r="C20" s="12">
        <v>9</v>
      </c>
      <c r="D20" s="12"/>
      <c r="E20" s="12">
        <v>10</v>
      </c>
      <c r="F20" s="12">
        <v>41</v>
      </c>
      <c r="G20" s="12">
        <v>12</v>
      </c>
      <c r="H20" s="9">
        <v>72</v>
      </c>
      <c r="J20" s="8" t="s">
        <v>857</v>
      </c>
      <c r="K20" s="97">
        <v>1</v>
      </c>
      <c r="L20" s="12">
        <v>5</v>
      </c>
      <c r="M20" s="12">
        <v>33</v>
      </c>
      <c r="N20" s="12">
        <v>4</v>
      </c>
      <c r="O20" s="12">
        <v>20</v>
      </c>
      <c r="P20" s="12">
        <v>36</v>
      </c>
      <c r="Q20" s="9">
        <v>99</v>
      </c>
    </row>
    <row r="21" spans="1:17" ht="12.75">
      <c r="A21" s="8" t="s">
        <v>83</v>
      </c>
      <c r="B21" s="97"/>
      <c r="C21" s="12">
        <v>9</v>
      </c>
      <c r="D21" s="12">
        <v>5</v>
      </c>
      <c r="E21" s="12">
        <v>4</v>
      </c>
      <c r="F21" s="12">
        <v>6</v>
      </c>
      <c r="G21" s="12">
        <v>28</v>
      </c>
      <c r="H21" s="9">
        <v>52</v>
      </c>
      <c r="J21" s="10" t="s">
        <v>619</v>
      </c>
      <c r="K21" s="98">
        <v>4</v>
      </c>
      <c r="L21" s="99">
        <v>63</v>
      </c>
      <c r="M21" s="99">
        <v>59</v>
      </c>
      <c r="N21" s="99">
        <v>50</v>
      </c>
      <c r="O21" s="99">
        <v>136</v>
      </c>
      <c r="P21" s="99">
        <v>181</v>
      </c>
      <c r="Q21" s="11">
        <v>493</v>
      </c>
    </row>
    <row r="22" spans="1:8" ht="12.75">
      <c r="A22" s="8" t="s">
        <v>708</v>
      </c>
      <c r="B22" s="97"/>
      <c r="C22" s="12">
        <v>21</v>
      </c>
      <c r="D22" s="12">
        <v>24</v>
      </c>
      <c r="E22" s="12">
        <v>4</v>
      </c>
      <c r="F22" s="12">
        <v>18</v>
      </c>
      <c r="G22" s="12">
        <v>41</v>
      </c>
      <c r="H22" s="9">
        <v>108</v>
      </c>
    </row>
    <row r="23" spans="1:8" ht="12.75">
      <c r="A23" s="8" t="s">
        <v>858</v>
      </c>
      <c r="B23" s="97">
        <v>2</v>
      </c>
      <c r="C23" s="12">
        <v>9</v>
      </c>
      <c r="D23" s="12">
        <v>6</v>
      </c>
      <c r="E23" s="12">
        <v>17</v>
      </c>
      <c r="F23" s="12">
        <v>41</v>
      </c>
      <c r="G23" s="12">
        <v>32</v>
      </c>
      <c r="H23" s="9">
        <v>107</v>
      </c>
    </row>
    <row r="24" spans="1:8" ht="12.75">
      <c r="A24" s="10" t="s">
        <v>619</v>
      </c>
      <c r="B24" s="98">
        <v>4</v>
      </c>
      <c r="C24" s="99">
        <v>63</v>
      </c>
      <c r="D24" s="99">
        <v>59</v>
      </c>
      <c r="E24" s="99">
        <v>50</v>
      </c>
      <c r="F24" s="99">
        <v>136</v>
      </c>
      <c r="G24" s="99">
        <v>181</v>
      </c>
      <c r="H24" s="11">
        <v>493</v>
      </c>
    </row>
    <row r="26" spans="1:10" ht="12.75">
      <c r="A26" s="2" t="s">
        <v>862</v>
      </c>
      <c r="J26" s="2" t="s">
        <v>863</v>
      </c>
    </row>
    <row r="27" spans="1:13" ht="12.75">
      <c r="A27" s="4" t="s">
        <v>864</v>
      </c>
      <c r="B27" s="4" t="s">
        <v>865</v>
      </c>
      <c r="C27" s="92"/>
      <c r="D27" s="93"/>
      <c r="J27" s="4" t="s">
        <v>864</v>
      </c>
      <c r="K27" s="4" t="s">
        <v>865</v>
      </c>
      <c r="L27" s="92"/>
      <c r="M27" s="93"/>
    </row>
    <row r="28" spans="1:13" ht="12.75">
      <c r="A28" s="4" t="s">
        <v>607</v>
      </c>
      <c r="B28" s="6" t="s">
        <v>708</v>
      </c>
      <c r="C28" s="94" t="s">
        <v>866</v>
      </c>
      <c r="D28" s="5" t="s">
        <v>619</v>
      </c>
      <c r="J28" s="4" t="s">
        <v>854</v>
      </c>
      <c r="K28" s="6" t="s">
        <v>708</v>
      </c>
      <c r="L28" s="94" t="s">
        <v>866</v>
      </c>
      <c r="M28" s="5" t="s">
        <v>619</v>
      </c>
    </row>
    <row r="29" spans="1:13" ht="12.75">
      <c r="A29" s="6" t="s">
        <v>715</v>
      </c>
      <c r="B29" s="95">
        <v>15</v>
      </c>
      <c r="C29" s="96">
        <v>2</v>
      </c>
      <c r="D29" s="7">
        <v>17</v>
      </c>
      <c r="J29" s="6" t="s">
        <v>855</v>
      </c>
      <c r="K29" s="95">
        <v>66</v>
      </c>
      <c r="L29" s="96">
        <v>94</v>
      </c>
      <c r="M29" s="7">
        <v>160</v>
      </c>
    </row>
    <row r="30" spans="1:13" ht="12.75">
      <c r="A30" s="8" t="s">
        <v>729</v>
      </c>
      <c r="B30" s="97">
        <v>42</v>
      </c>
      <c r="C30" s="12">
        <v>32</v>
      </c>
      <c r="D30" s="9">
        <v>74</v>
      </c>
      <c r="J30" s="8" t="s">
        <v>715</v>
      </c>
      <c r="K30" s="97">
        <v>2</v>
      </c>
      <c r="L30" s="12">
        <v>14</v>
      </c>
      <c r="M30" s="9">
        <v>16</v>
      </c>
    </row>
    <row r="31" spans="1:13" ht="12.75">
      <c r="A31" s="8" t="s">
        <v>801</v>
      </c>
      <c r="B31" s="97">
        <v>27</v>
      </c>
      <c r="C31" s="12">
        <v>35</v>
      </c>
      <c r="D31" s="9">
        <v>62</v>
      </c>
      <c r="J31" s="8" t="s">
        <v>856</v>
      </c>
      <c r="K31" s="97">
        <v>73</v>
      </c>
      <c r="L31" s="12">
        <v>144</v>
      </c>
      <c r="M31" s="9">
        <v>217</v>
      </c>
    </row>
    <row r="32" spans="1:13" ht="12.75">
      <c r="A32" s="8" t="s">
        <v>12</v>
      </c>
      <c r="B32" s="97">
        <v>17</v>
      </c>
      <c r="C32" s="12">
        <v>55</v>
      </c>
      <c r="D32" s="9">
        <v>72</v>
      </c>
      <c r="J32" s="8" t="s">
        <v>857</v>
      </c>
      <c r="K32" s="97">
        <v>55</v>
      </c>
      <c r="L32" s="12">
        <v>44</v>
      </c>
      <c r="M32" s="9">
        <v>99</v>
      </c>
    </row>
    <row r="33" spans="1:13" ht="12.75">
      <c r="A33" s="8" t="s">
        <v>83</v>
      </c>
      <c r="B33" s="97">
        <v>16</v>
      </c>
      <c r="C33" s="12">
        <v>35</v>
      </c>
      <c r="D33" s="9">
        <v>51</v>
      </c>
      <c r="J33" s="10" t="s">
        <v>619</v>
      </c>
      <c r="K33" s="98">
        <v>196</v>
      </c>
      <c r="L33" s="99">
        <v>296</v>
      </c>
      <c r="M33" s="11">
        <v>492</v>
      </c>
    </row>
    <row r="34" spans="1:4" ht="12.75">
      <c r="A34" s="8" t="s">
        <v>708</v>
      </c>
      <c r="B34" s="97">
        <v>38</v>
      </c>
      <c r="C34" s="12">
        <v>70</v>
      </c>
      <c r="D34" s="9">
        <v>108</v>
      </c>
    </row>
    <row r="35" spans="1:4" ht="12.75">
      <c r="A35" s="8" t="s">
        <v>858</v>
      </c>
      <c r="B35" s="97">
        <v>41</v>
      </c>
      <c r="C35" s="12">
        <v>67</v>
      </c>
      <c r="D35" s="9">
        <v>108</v>
      </c>
    </row>
    <row r="36" spans="1:4" ht="12.75">
      <c r="A36" s="10" t="s">
        <v>619</v>
      </c>
      <c r="B36" s="98">
        <v>196</v>
      </c>
      <c r="C36" s="99">
        <v>296</v>
      </c>
      <c r="D36" s="11">
        <v>492</v>
      </c>
    </row>
    <row r="38" spans="1:10" ht="12.75">
      <c r="A38" s="2" t="s">
        <v>867</v>
      </c>
      <c r="J38" s="2" t="s">
        <v>868</v>
      </c>
    </row>
    <row r="39" spans="1:14" ht="12.75">
      <c r="A39" s="4" t="s">
        <v>869</v>
      </c>
      <c r="B39" s="4" t="s">
        <v>608</v>
      </c>
      <c r="C39" s="92"/>
      <c r="D39" s="92"/>
      <c r="E39" s="93"/>
      <c r="J39" s="4" t="s">
        <v>869</v>
      </c>
      <c r="K39" s="4" t="s">
        <v>608</v>
      </c>
      <c r="L39" s="92"/>
      <c r="M39" s="92"/>
      <c r="N39" s="93"/>
    </row>
    <row r="40" spans="1:14" ht="12.75">
      <c r="A40" s="4" t="s">
        <v>607</v>
      </c>
      <c r="B40" s="6" t="s">
        <v>715</v>
      </c>
      <c r="C40" s="94" t="s">
        <v>729</v>
      </c>
      <c r="D40" s="94" t="s">
        <v>801</v>
      </c>
      <c r="E40" s="5" t="s">
        <v>619</v>
      </c>
      <c r="J40" s="4" t="s">
        <v>854</v>
      </c>
      <c r="K40" s="6" t="s">
        <v>715</v>
      </c>
      <c r="L40" s="94" t="s">
        <v>729</v>
      </c>
      <c r="M40" s="94" t="s">
        <v>801</v>
      </c>
      <c r="N40" s="5" t="s">
        <v>619</v>
      </c>
    </row>
    <row r="41" spans="1:14" ht="12.75">
      <c r="A41" s="6" t="s">
        <v>715</v>
      </c>
      <c r="B41" s="95">
        <v>7</v>
      </c>
      <c r="C41" s="96">
        <v>7</v>
      </c>
      <c r="D41" s="96">
        <v>3</v>
      </c>
      <c r="E41" s="7">
        <v>17</v>
      </c>
      <c r="J41" s="6" t="s">
        <v>855</v>
      </c>
      <c r="K41" s="95">
        <v>23</v>
      </c>
      <c r="L41" s="96">
        <v>112</v>
      </c>
      <c r="M41" s="96">
        <v>25</v>
      </c>
      <c r="N41" s="7">
        <v>160</v>
      </c>
    </row>
    <row r="42" spans="1:14" ht="12.75">
      <c r="A42" s="8" t="s">
        <v>729</v>
      </c>
      <c r="B42" s="97">
        <v>8</v>
      </c>
      <c r="C42" s="12">
        <v>52</v>
      </c>
      <c r="D42" s="12">
        <v>13</v>
      </c>
      <c r="E42" s="9">
        <v>73</v>
      </c>
      <c r="J42" s="8" t="s">
        <v>715</v>
      </c>
      <c r="K42" s="97">
        <v>3</v>
      </c>
      <c r="L42" s="12">
        <v>13</v>
      </c>
      <c r="M42" s="12"/>
      <c r="N42" s="9">
        <v>16</v>
      </c>
    </row>
    <row r="43" spans="1:14" ht="12.75">
      <c r="A43" s="8" t="s">
        <v>801</v>
      </c>
      <c r="B43" s="97">
        <v>8</v>
      </c>
      <c r="C43" s="12">
        <v>42</v>
      </c>
      <c r="D43" s="12">
        <v>12</v>
      </c>
      <c r="E43" s="9">
        <v>62</v>
      </c>
      <c r="J43" s="8" t="s">
        <v>856</v>
      </c>
      <c r="K43" s="97">
        <v>27</v>
      </c>
      <c r="L43" s="12">
        <v>148</v>
      </c>
      <c r="M43" s="12">
        <v>40</v>
      </c>
      <c r="N43" s="9">
        <v>215</v>
      </c>
    </row>
    <row r="44" spans="1:14" ht="12.75">
      <c r="A44" s="8" t="s">
        <v>12</v>
      </c>
      <c r="B44" s="97">
        <v>11</v>
      </c>
      <c r="C44" s="12">
        <v>48</v>
      </c>
      <c r="D44" s="12">
        <v>13</v>
      </c>
      <c r="E44" s="9">
        <v>72</v>
      </c>
      <c r="J44" s="8" t="s">
        <v>857</v>
      </c>
      <c r="K44" s="97">
        <v>14</v>
      </c>
      <c r="L44" s="12">
        <v>63</v>
      </c>
      <c r="M44" s="12">
        <v>21</v>
      </c>
      <c r="N44" s="9">
        <v>98</v>
      </c>
    </row>
    <row r="45" spans="1:14" ht="12.75">
      <c r="A45" s="8" t="s">
        <v>83</v>
      </c>
      <c r="B45" s="97">
        <v>7</v>
      </c>
      <c r="C45" s="12">
        <v>35</v>
      </c>
      <c r="D45" s="12">
        <v>10</v>
      </c>
      <c r="E45" s="9">
        <v>52</v>
      </c>
      <c r="J45" s="10" t="s">
        <v>619</v>
      </c>
      <c r="K45" s="98">
        <v>67</v>
      </c>
      <c r="L45" s="99">
        <v>336</v>
      </c>
      <c r="M45" s="99">
        <v>86</v>
      </c>
      <c r="N45" s="11">
        <v>489</v>
      </c>
    </row>
    <row r="46" spans="1:5" ht="12.75">
      <c r="A46" s="8" t="s">
        <v>708</v>
      </c>
      <c r="B46" s="97">
        <v>8</v>
      </c>
      <c r="C46" s="12">
        <v>74</v>
      </c>
      <c r="D46" s="12">
        <v>23</v>
      </c>
      <c r="E46" s="9">
        <v>105</v>
      </c>
    </row>
    <row r="47" spans="1:5" ht="12.75">
      <c r="A47" s="8" t="s">
        <v>858</v>
      </c>
      <c r="B47" s="97">
        <v>18</v>
      </c>
      <c r="C47" s="12">
        <v>78</v>
      </c>
      <c r="D47" s="12">
        <v>12</v>
      </c>
      <c r="E47" s="9">
        <v>108</v>
      </c>
    </row>
    <row r="48" spans="1:5" ht="12.75">
      <c r="A48" s="10" t="s">
        <v>619</v>
      </c>
      <c r="B48" s="98">
        <v>67</v>
      </c>
      <c r="C48" s="99">
        <v>336</v>
      </c>
      <c r="D48" s="99">
        <v>86</v>
      </c>
      <c r="E48" s="11">
        <v>489</v>
      </c>
    </row>
    <row r="50" spans="1:10" ht="12.75">
      <c r="A50" s="2" t="s">
        <v>870</v>
      </c>
      <c r="J50" s="2" t="s">
        <v>871</v>
      </c>
    </row>
    <row r="51" spans="1:15" ht="12.75">
      <c r="A51" s="4" t="s">
        <v>872</v>
      </c>
      <c r="B51" s="4" t="s">
        <v>609</v>
      </c>
      <c r="C51" s="92"/>
      <c r="D51" s="92"/>
      <c r="E51" s="92"/>
      <c r="F51" s="93"/>
      <c r="J51" s="4" t="s">
        <v>872</v>
      </c>
      <c r="K51" s="4" t="s">
        <v>609</v>
      </c>
      <c r="L51" s="92"/>
      <c r="M51" s="92"/>
      <c r="N51" s="92"/>
      <c r="O51" s="93"/>
    </row>
    <row r="52" spans="1:15" ht="12.75">
      <c r="A52" s="4" t="s">
        <v>607</v>
      </c>
      <c r="B52" s="6" t="s">
        <v>715</v>
      </c>
      <c r="C52" s="94" t="s">
        <v>729</v>
      </c>
      <c r="D52" s="94" t="s">
        <v>801</v>
      </c>
      <c r="E52" s="94" t="s">
        <v>12</v>
      </c>
      <c r="F52" s="5" t="s">
        <v>619</v>
      </c>
      <c r="J52" s="4" t="s">
        <v>854</v>
      </c>
      <c r="K52" s="6" t="s">
        <v>715</v>
      </c>
      <c r="L52" s="94" t="s">
        <v>729</v>
      </c>
      <c r="M52" s="94" t="s">
        <v>801</v>
      </c>
      <c r="N52" s="94" t="s">
        <v>12</v>
      </c>
      <c r="O52" s="5" t="s">
        <v>619</v>
      </c>
    </row>
    <row r="53" spans="1:15" ht="12.75">
      <c r="A53" s="6" t="s">
        <v>715</v>
      </c>
      <c r="B53" s="95">
        <v>5</v>
      </c>
      <c r="C53" s="96">
        <v>3</v>
      </c>
      <c r="D53" s="96">
        <v>2</v>
      </c>
      <c r="E53" s="96">
        <v>7</v>
      </c>
      <c r="F53" s="7">
        <v>17</v>
      </c>
      <c r="J53" s="6" t="s">
        <v>855</v>
      </c>
      <c r="K53" s="95">
        <v>12</v>
      </c>
      <c r="L53" s="96">
        <v>28</v>
      </c>
      <c r="M53" s="96">
        <v>52</v>
      </c>
      <c r="N53" s="96">
        <v>69</v>
      </c>
      <c r="O53" s="7">
        <v>161</v>
      </c>
    </row>
    <row r="54" spans="1:15" ht="12.75">
      <c r="A54" s="8" t="s">
        <v>729</v>
      </c>
      <c r="B54" s="97">
        <v>8</v>
      </c>
      <c r="C54" s="12">
        <v>17</v>
      </c>
      <c r="D54" s="12">
        <v>18</v>
      </c>
      <c r="E54" s="12">
        <v>31</v>
      </c>
      <c r="F54" s="9">
        <v>74</v>
      </c>
      <c r="J54" s="8" t="s">
        <v>715</v>
      </c>
      <c r="K54" s="97">
        <v>2</v>
      </c>
      <c r="L54" s="12">
        <v>3</v>
      </c>
      <c r="M54" s="12">
        <v>5</v>
      </c>
      <c r="N54" s="12">
        <v>6</v>
      </c>
      <c r="O54" s="9">
        <v>16</v>
      </c>
    </row>
    <row r="55" spans="1:15" ht="12.75">
      <c r="A55" s="8" t="s">
        <v>801</v>
      </c>
      <c r="B55" s="97">
        <v>5</v>
      </c>
      <c r="C55" s="12">
        <v>7</v>
      </c>
      <c r="D55" s="12">
        <v>16</v>
      </c>
      <c r="E55" s="12">
        <v>35</v>
      </c>
      <c r="F55" s="9">
        <v>63</v>
      </c>
      <c r="J55" s="8" t="s">
        <v>856</v>
      </c>
      <c r="K55" s="97">
        <v>19</v>
      </c>
      <c r="L55" s="12">
        <v>34</v>
      </c>
      <c r="M55" s="12">
        <v>51</v>
      </c>
      <c r="N55" s="12">
        <v>116</v>
      </c>
      <c r="O55" s="9">
        <v>220</v>
      </c>
    </row>
    <row r="56" spans="1:15" ht="12.75">
      <c r="A56" s="8" t="s">
        <v>12</v>
      </c>
      <c r="B56" s="97">
        <v>9</v>
      </c>
      <c r="C56" s="12">
        <v>12</v>
      </c>
      <c r="D56" s="12">
        <v>17</v>
      </c>
      <c r="E56" s="12">
        <v>35</v>
      </c>
      <c r="F56" s="9">
        <v>73</v>
      </c>
      <c r="J56" s="8" t="s">
        <v>857</v>
      </c>
      <c r="K56" s="97">
        <v>13</v>
      </c>
      <c r="L56" s="12">
        <v>17</v>
      </c>
      <c r="M56" s="12">
        <v>24</v>
      </c>
      <c r="N56" s="12">
        <v>45</v>
      </c>
      <c r="O56" s="9">
        <v>99</v>
      </c>
    </row>
    <row r="57" spans="1:15" ht="12.75">
      <c r="A57" s="8" t="s">
        <v>83</v>
      </c>
      <c r="B57" s="97">
        <v>5</v>
      </c>
      <c r="C57" s="12">
        <v>9</v>
      </c>
      <c r="D57" s="12">
        <v>19</v>
      </c>
      <c r="E57" s="12">
        <v>19</v>
      </c>
      <c r="F57" s="9">
        <v>52</v>
      </c>
      <c r="J57" s="10" t="s">
        <v>619</v>
      </c>
      <c r="K57" s="98">
        <v>46</v>
      </c>
      <c r="L57" s="99">
        <v>82</v>
      </c>
      <c r="M57" s="99">
        <v>132</v>
      </c>
      <c r="N57" s="99">
        <v>236</v>
      </c>
      <c r="O57" s="11">
        <v>496</v>
      </c>
    </row>
    <row r="58" spans="1:6" ht="12.75">
      <c r="A58" s="8" t="s">
        <v>708</v>
      </c>
      <c r="B58" s="97">
        <v>10</v>
      </c>
      <c r="C58" s="12">
        <v>14</v>
      </c>
      <c r="D58" s="12">
        <v>24</v>
      </c>
      <c r="E58" s="12">
        <v>61</v>
      </c>
      <c r="F58" s="9">
        <v>109</v>
      </c>
    </row>
    <row r="59" spans="1:6" ht="12.75">
      <c r="A59" s="8" t="s">
        <v>858</v>
      </c>
      <c r="B59" s="97">
        <v>4</v>
      </c>
      <c r="C59" s="12">
        <v>20</v>
      </c>
      <c r="D59" s="12">
        <v>36</v>
      </c>
      <c r="E59" s="12">
        <v>48</v>
      </c>
      <c r="F59" s="9">
        <v>108</v>
      </c>
    </row>
    <row r="60" spans="1:6" ht="12.75">
      <c r="A60" s="10" t="s">
        <v>619</v>
      </c>
      <c r="B60" s="98">
        <v>46</v>
      </c>
      <c r="C60" s="99">
        <v>82</v>
      </c>
      <c r="D60" s="99">
        <v>132</v>
      </c>
      <c r="E60" s="99">
        <v>236</v>
      </c>
      <c r="F60" s="11">
        <v>496</v>
      </c>
    </row>
    <row r="62" spans="1:10" ht="12.75">
      <c r="A62" s="2" t="s">
        <v>873</v>
      </c>
      <c r="J62" s="2" t="s">
        <v>874</v>
      </c>
    </row>
    <row r="63" spans="1:15" ht="12.75">
      <c r="A63" s="4" t="s">
        <v>875</v>
      </c>
      <c r="B63" s="4" t="s">
        <v>876</v>
      </c>
      <c r="C63" s="92"/>
      <c r="D63" s="92"/>
      <c r="E63" s="92"/>
      <c r="F63" s="93"/>
      <c r="J63" s="4" t="s">
        <v>875</v>
      </c>
      <c r="K63" s="4" t="s">
        <v>876</v>
      </c>
      <c r="L63" s="92"/>
      <c r="M63" s="92"/>
      <c r="N63" s="92"/>
      <c r="O63" s="93"/>
    </row>
    <row r="64" spans="1:15" ht="12.75">
      <c r="A64" s="4" t="s">
        <v>607</v>
      </c>
      <c r="B64" s="6" t="s">
        <v>715</v>
      </c>
      <c r="C64" s="94" t="s">
        <v>729</v>
      </c>
      <c r="D64" s="94" t="s">
        <v>801</v>
      </c>
      <c r="E64" s="94" t="s">
        <v>12</v>
      </c>
      <c r="F64" s="5" t="s">
        <v>619</v>
      </c>
      <c r="J64" s="4" t="s">
        <v>854</v>
      </c>
      <c r="K64" s="6" t="s">
        <v>715</v>
      </c>
      <c r="L64" s="94" t="s">
        <v>729</v>
      </c>
      <c r="M64" s="94" t="s">
        <v>801</v>
      </c>
      <c r="N64" s="94" t="s">
        <v>12</v>
      </c>
      <c r="O64" s="5" t="s">
        <v>619</v>
      </c>
    </row>
    <row r="65" spans="1:15" ht="12.75">
      <c r="A65" s="6" t="s">
        <v>715</v>
      </c>
      <c r="B65" s="95">
        <v>8</v>
      </c>
      <c r="C65" s="96">
        <v>8</v>
      </c>
      <c r="D65" s="96"/>
      <c r="E65" s="96">
        <v>1</v>
      </c>
      <c r="F65" s="7">
        <v>17</v>
      </c>
      <c r="J65" s="8" t="s">
        <v>855</v>
      </c>
      <c r="K65" s="97">
        <v>97</v>
      </c>
      <c r="L65" s="12">
        <v>29</v>
      </c>
      <c r="M65" s="12">
        <v>25</v>
      </c>
      <c r="N65" s="12">
        <v>9</v>
      </c>
      <c r="O65" s="9">
        <v>160</v>
      </c>
    </row>
    <row r="66" spans="1:15" ht="12.75">
      <c r="A66" s="8" t="s">
        <v>729</v>
      </c>
      <c r="B66" s="97">
        <v>30</v>
      </c>
      <c r="C66" s="12">
        <v>19</v>
      </c>
      <c r="D66" s="12">
        <v>9</v>
      </c>
      <c r="E66" s="12">
        <v>15</v>
      </c>
      <c r="F66" s="9">
        <v>73</v>
      </c>
      <c r="J66" s="6" t="s">
        <v>715</v>
      </c>
      <c r="K66" s="95">
        <v>10</v>
      </c>
      <c r="L66" s="96">
        <v>6</v>
      </c>
      <c r="M66" s="96"/>
      <c r="N66" s="96"/>
      <c r="O66" s="7">
        <v>16</v>
      </c>
    </row>
    <row r="67" spans="1:15" ht="12.75">
      <c r="A67" s="8" t="s">
        <v>801</v>
      </c>
      <c r="B67" s="97">
        <v>39</v>
      </c>
      <c r="C67" s="12">
        <v>15</v>
      </c>
      <c r="D67" s="12">
        <v>5</v>
      </c>
      <c r="E67" s="12">
        <v>4</v>
      </c>
      <c r="F67" s="9">
        <v>63</v>
      </c>
      <c r="J67" s="8" t="s">
        <v>856</v>
      </c>
      <c r="K67" s="97">
        <v>102</v>
      </c>
      <c r="L67" s="12">
        <v>64</v>
      </c>
      <c r="M67" s="12">
        <v>24</v>
      </c>
      <c r="N67" s="12">
        <v>28</v>
      </c>
      <c r="O67" s="9">
        <v>218</v>
      </c>
    </row>
    <row r="68" spans="1:15" ht="12.75">
      <c r="A68" s="8" t="s">
        <v>12</v>
      </c>
      <c r="B68" s="97">
        <v>49</v>
      </c>
      <c r="C68" s="12">
        <v>15</v>
      </c>
      <c r="D68" s="12">
        <v>2</v>
      </c>
      <c r="E68" s="12">
        <v>6</v>
      </c>
      <c r="F68" s="9">
        <v>72</v>
      </c>
      <c r="J68" s="8" t="s">
        <v>857</v>
      </c>
      <c r="K68" s="97">
        <v>50</v>
      </c>
      <c r="L68" s="12">
        <v>38</v>
      </c>
      <c r="M68" s="12">
        <v>7</v>
      </c>
      <c r="N68" s="12">
        <v>4</v>
      </c>
      <c r="O68" s="9">
        <v>99</v>
      </c>
    </row>
    <row r="69" spans="1:15" ht="12.75">
      <c r="A69" s="8" t="s">
        <v>83</v>
      </c>
      <c r="B69" s="97">
        <v>28</v>
      </c>
      <c r="C69" s="12">
        <v>10</v>
      </c>
      <c r="D69" s="12">
        <v>8</v>
      </c>
      <c r="E69" s="12">
        <v>6</v>
      </c>
      <c r="F69" s="9">
        <v>52</v>
      </c>
      <c r="J69" s="10" t="s">
        <v>619</v>
      </c>
      <c r="K69" s="98">
        <v>259</v>
      </c>
      <c r="L69" s="99">
        <v>137</v>
      </c>
      <c r="M69" s="99">
        <v>56</v>
      </c>
      <c r="N69" s="99">
        <v>41</v>
      </c>
      <c r="O69" s="11">
        <v>493</v>
      </c>
    </row>
    <row r="70" spans="1:6" ht="12.75">
      <c r="A70" s="8" t="s">
        <v>708</v>
      </c>
      <c r="B70" s="97">
        <v>50</v>
      </c>
      <c r="C70" s="12">
        <v>43</v>
      </c>
      <c r="D70" s="12">
        <v>14</v>
      </c>
      <c r="E70" s="12">
        <v>2</v>
      </c>
      <c r="F70" s="9">
        <v>109</v>
      </c>
    </row>
    <row r="71" spans="1:6" ht="12.75">
      <c r="A71" s="8" t="s">
        <v>858</v>
      </c>
      <c r="B71" s="97">
        <v>55</v>
      </c>
      <c r="C71" s="12">
        <v>27</v>
      </c>
      <c r="D71" s="12">
        <v>18</v>
      </c>
      <c r="E71" s="12">
        <v>7</v>
      </c>
      <c r="F71" s="9">
        <v>107</v>
      </c>
    </row>
    <row r="72" spans="1:6" ht="12.75">
      <c r="A72" s="10" t="s">
        <v>619</v>
      </c>
      <c r="B72" s="98">
        <v>259</v>
      </c>
      <c r="C72" s="99">
        <v>137</v>
      </c>
      <c r="D72" s="99">
        <v>56</v>
      </c>
      <c r="E72" s="99">
        <v>41</v>
      </c>
      <c r="F72" s="11">
        <v>493</v>
      </c>
    </row>
    <row r="74" spans="1:10" ht="12.75">
      <c r="A74" s="2" t="s">
        <v>877</v>
      </c>
      <c r="J74" s="2" t="s">
        <v>878</v>
      </c>
    </row>
    <row r="75" spans="1:13" ht="12.75">
      <c r="A75" s="4" t="s">
        <v>879</v>
      </c>
      <c r="B75" s="4" t="s">
        <v>610</v>
      </c>
      <c r="C75" s="92"/>
      <c r="D75" s="93"/>
      <c r="J75" s="4" t="s">
        <v>879</v>
      </c>
      <c r="K75" s="4" t="s">
        <v>610</v>
      </c>
      <c r="L75" s="92"/>
      <c r="M75" s="93"/>
    </row>
    <row r="76" spans="1:13" ht="12.75">
      <c r="A76" s="4" t="s">
        <v>607</v>
      </c>
      <c r="B76" s="6" t="s">
        <v>715</v>
      </c>
      <c r="C76" s="94" t="s">
        <v>729</v>
      </c>
      <c r="D76" s="5" t="s">
        <v>619</v>
      </c>
      <c r="J76" s="4" t="s">
        <v>854</v>
      </c>
      <c r="K76" s="6" t="s">
        <v>715</v>
      </c>
      <c r="L76" s="94" t="s">
        <v>729</v>
      </c>
      <c r="M76" s="5" t="s">
        <v>619</v>
      </c>
    </row>
    <row r="77" spans="1:13" ht="12.75">
      <c r="A77" s="6" t="s">
        <v>715</v>
      </c>
      <c r="B77" s="95">
        <v>13</v>
      </c>
      <c r="C77" s="96">
        <v>4</v>
      </c>
      <c r="D77" s="7">
        <v>17</v>
      </c>
      <c r="J77" s="6" t="s">
        <v>855</v>
      </c>
      <c r="K77" s="95">
        <v>140</v>
      </c>
      <c r="L77" s="96">
        <v>20</v>
      </c>
      <c r="M77" s="7">
        <v>160</v>
      </c>
    </row>
    <row r="78" spans="1:13" ht="12.75">
      <c r="A78" s="8" t="s">
        <v>729</v>
      </c>
      <c r="B78" s="97">
        <v>58</v>
      </c>
      <c r="C78" s="12">
        <v>16</v>
      </c>
      <c r="D78" s="9">
        <v>74</v>
      </c>
      <c r="J78" s="8" t="s">
        <v>715</v>
      </c>
      <c r="K78" s="97">
        <v>9</v>
      </c>
      <c r="L78" s="12">
        <v>7</v>
      </c>
      <c r="M78" s="9">
        <v>16</v>
      </c>
    </row>
    <row r="79" spans="1:13" ht="12.75">
      <c r="A79" s="8" t="s">
        <v>801</v>
      </c>
      <c r="B79" s="97">
        <v>56</v>
      </c>
      <c r="C79" s="12">
        <v>7</v>
      </c>
      <c r="D79" s="9">
        <v>63</v>
      </c>
      <c r="J79" s="8" t="s">
        <v>856</v>
      </c>
      <c r="K79" s="97">
        <v>187</v>
      </c>
      <c r="L79" s="12">
        <v>32</v>
      </c>
      <c r="M79" s="9">
        <v>219</v>
      </c>
    </row>
    <row r="80" spans="1:13" ht="12.75">
      <c r="A80" s="8" t="s">
        <v>12</v>
      </c>
      <c r="B80" s="97">
        <v>70</v>
      </c>
      <c r="C80" s="12">
        <v>3</v>
      </c>
      <c r="D80" s="9">
        <v>73</v>
      </c>
      <c r="J80" s="8" t="s">
        <v>857</v>
      </c>
      <c r="K80" s="97">
        <v>84</v>
      </c>
      <c r="L80" s="12">
        <v>15</v>
      </c>
      <c r="M80" s="9">
        <v>99</v>
      </c>
    </row>
    <row r="81" spans="1:13" ht="12.75">
      <c r="A81" s="8" t="s">
        <v>83</v>
      </c>
      <c r="B81" s="97">
        <v>38</v>
      </c>
      <c r="C81" s="12">
        <v>14</v>
      </c>
      <c r="D81" s="9">
        <v>52</v>
      </c>
      <c r="J81" s="10" t="s">
        <v>619</v>
      </c>
      <c r="K81" s="98">
        <v>420</v>
      </c>
      <c r="L81" s="99">
        <v>74</v>
      </c>
      <c r="M81" s="11">
        <v>494</v>
      </c>
    </row>
    <row r="82" spans="1:4" ht="12.75">
      <c r="A82" s="8" t="s">
        <v>708</v>
      </c>
      <c r="B82" s="97">
        <v>93</v>
      </c>
      <c r="C82" s="12">
        <v>15</v>
      </c>
      <c r="D82" s="9">
        <v>108</v>
      </c>
    </row>
    <row r="83" spans="1:4" ht="12.75">
      <c r="A83" s="8" t="s">
        <v>858</v>
      </c>
      <c r="B83" s="97">
        <v>92</v>
      </c>
      <c r="C83" s="12">
        <v>15</v>
      </c>
      <c r="D83" s="9">
        <v>107</v>
      </c>
    </row>
    <row r="84" spans="1:4" ht="12.75">
      <c r="A84" s="10" t="s">
        <v>619</v>
      </c>
      <c r="B84" s="98">
        <v>420</v>
      </c>
      <c r="C84" s="99">
        <v>74</v>
      </c>
      <c r="D84" s="11">
        <v>494</v>
      </c>
    </row>
    <row r="86" spans="1:10" ht="12.75">
      <c r="A86" s="2" t="s">
        <v>880</v>
      </c>
      <c r="J86" s="2" t="s">
        <v>881</v>
      </c>
    </row>
    <row r="87" spans="1:14" ht="12.75">
      <c r="A87" s="4" t="s">
        <v>882</v>
      </c>
      <c r="B87" s="4" t="s">
        <v>612</v>
      </c>
      <c r="C87" s="92"/>
      <c r="D87" s="92"/>
      <c r="E87" s="93"/>
      <c r="J87" s="4" t="s">
        <v>882</v>
      </c>
      <c r="K87" s="4" t="s">
        <v>612</v>
      </c>
      <c r="L87" s="92"/>
      <c r="M87" s="92"/>
      <c r="N87" s="93"/>
    </row>
    <row r="88" spans="1:14" ht="12.75">
      <c r="A88" s="4" t="s">
        <v>607</v>
      </c>
      <c r="B88" s="6" t="s">
        <v>715</v>
      </c>
      <c r="C88" s="94" t="s">
        <v>729</v>
      </c>
      <c r="D88" s="94" t="s">
        <v>801</v>
      </c>
      <c r="E88" s="5" t="s">
        <v>619</v>
      </c>
      <c r="J88" s="4" t="s">
        <v>854</v>
      </c>
      <c r="K88" s="6" t="s">
        <v>715</v>
      </c>
      <c r="L88" s="94" t="s">
        <v>729</v>
      </c>
      <c r="M88" s="94" t="s">
        <v>801</v>
      </c>
      <c r="N88" s="5" t="s">
        <v>619</v>
      </c>
    </row>
    <row r="89" spans="1:14" ht="12.75">
      <c r="A89" s="6" t="s">
        <v>715</v>
      </c>
      <c r="B89" s="95"/>
      <c r="C89" s="96">
        <v>8</v>
      </c>
      <c r="D89" s="96">
        <v>3</v>
      </c>
      <c r="E89" s="7">
        <v>11</v>
      </c>
      <c r="J89" s="6" t="s">
        <v>855</v>
      </c>
      <c r="K89" s="95">
        <v>2</v>
      </c>
      <c r="L89" s="96">
        <v>102</v>
      </c>
      <c r="M89" s="96">
        <v>28</v>
      </c>
      <c r="N89" s="7">
        <v>132</v>
      </c>
    </row>
    <row r="90" spans="1:14" ht="12.75">
      <c r="A90" s="8" t="s">
        <v>729</v>
      </c>
      <c r="B90" s="97">
        <v>8</v>
      </c>
      <c r="C90" s="12">
        <v>29</v>
      </c>
      <c r="D90" s="12">
        <v>19</v>
      </c>
      <c r="E90" s="9">
        <v>56</v>
      </c>
      <c r="J90" s="8" t="s">
        <v>715</v>
      </c>
      <c r="K90" s="97"/>
      <c r="L90" s="12">
        <v>7</v>
      </c>
      <c r="M90" s="12">
        <v>2</v>
      </c>
      <c r="N90" s="9">
        <v>9</v>
      </c>
    </row>
    <row r="91" spans="1:14" ht="12.75">
      <c r="A91" s="8" t="s">
        <v>801</v>
      </c>
      <c r="B91" s="97">
        <v>2</v>
      </c>
      <c r="C91" s="12">
        <v>34</v>
      </c>
      <c r="D91" s="12">
        <v>10</v>
      </c>
      <c r="E91" s="9">
        <v>46</v>
      </c>
      <c r="J91" s="8" t="s">
        <v>856</v>
      </c>
      <c r="K91" s="97">
        <v>15</v>
      </c>
      <c r="L91" s="12">
        <v>130</v>
      </c>
      <c r="M91" s="12">
        <v>40</v>
      </c>
      <c r="N91" s="9">
        <v>185</v>
      </c>
    </row>
    <row r="92" spans="1:14" ht="12.75">
      <c r="A92" s="8" t="s">
        <v>12</v>
      </c>
      <c r="B92" s="97">
        <v>4</v>
      </c>
      <c r="C92" s="12">
        <v>44</v>
      </c>
      <c r="D92" s="12">
        <v>18</v>
      </c>
      <c r="E92" s="9">
        <v>66</v>
      </c>
      <c r="J92" s="8" t="s">
        <v>857</v>
      </c>
      <c r="K92" s="97">
        <v>6</v>
      </c>
      <c r="L92" s="12">
        <v>62</v>
      </c>
      <c r="M92" s="12">
        <v>8</v>
      </c>
      <c r="N92" s="9">
        <v>76</v>
      </c>
    </row>
    <row r="93" spans="1:14" ht="12.75">
      <c r="A93" s="8" t="s">
        <v>83</v>
      </c>
      <c r="B93" s="97">
        <v>4</v>
      </c>
      <c r="C93" s="12">
        <v>31</v>
      </c>
      <c r="D93" s="12">
        <v>3</v>
      </c>
      <c r="E93" s="9">
        <v>38</v>
      </c>
      <c r="J93" s="10" t="s">
        <v>619</v>
      </c>
      <c r="K93" s="98">
        <v>23</v>
      </c>
      <c r="L93" s="99">
        <v>301</v>
      </c>
      <c r="M93" s="99">
        <v>78</v>
      </c>
      <c r="N93" s="11">
        <v>402</v>
      </c>
    </row>
    <row r="94" spans="1:5" ht="12.75">
      <c r="A94" s="8" t="s">
        <v>708</v>
      </c>
      <c r="B94" s="97">
        <v>1</v>
      </c>
      <c r="C94" s="12">
        <v>85</v>
      </c>
      <c r="D94" s="12">
        <v>6</v>
      </c>
      <c r="E94" s="9">
        <v>92</v>
      </c>
    </row>
    <row r="95" spans="1:5" ht="12.75">
      <c r="A95" s="8" t="s">
        <v>858</v>
      </c>
      <c r="B95" s="97">
        <v>4</v>
      </c>
      <c r="C95" s="12">
        <v>70</v>
      </c>
      <c r="D95" s="12">
        <v>19</v>
      </c>
      <c r="E95" s="9">
        <v>93</v>
      </c>
    </row>
    <row r="96" spans="1:5" ht="12.75">
      <c r="A96" s="10" t="s">
        <v>619</v>
      </c>
      <c r="B96" s="98">
        <v>23</v>
      </c>
      <c r="C96" s="99">
        <v>301</v>
      </c>
      <c r="D96" s="99">
        <v>78</v>
      </c>
      <c r="E96" s="11">
        <v>402</v>
      </c>
    </row>
    <row r="98" spans="1:10" ht="12.75">
      <c r="A98" s="2" t="s">
        <v>883</v>
      </c>
      <c r="J98" s="2" t="s">
        <v>884</v>
      </c>
    </row>
    <row r="99" spans="1:13" ht="12.75">
      <c r="A99" s="4" t="s">
        <v>885</v>
      </c>
      <c r="B99" s="4" t="s">
        <v>886</v>
      </c>
      <c r="C99" s="92"/>
      <c r="D99" s="93"/>
      <c r="J99" s="4" t="s">
        <v>885</v>
      </c>
      <c r="K99" s="4" t="s">
        <v>886</v>
      </c>
      <c r="L99" s="92"/>
      <c r="M99" s="93"/>
    </row>
    <row r="100" spans="1:13" ht="12.75">
      <c r="A100" s="4" t="s">
        <v>607</v>
      </c>
      <c r="B100" s="6" t="s">
        <v>715</v>
      </c>
      <c r="C100" s="94" t="s">
        <v>729</v>
      </c>
      <c r="D100" s="5" t="s">
        <v>619</v>
      </c>
      <c r="J100" s="4" t="s">
        <v>854</v>
      </c>
      <c r="K100" s="6" t="s">
        <v>715</v>
      </c>
      <c r="L100" s="94" t="s">
        <v>729</v>
      </c>
      <c r="M100" s="5" t="s">
        <v>619</v>
      </c>
    </row>
    <row r="101" spans="1:13" ht="12.75">
      <c r="A101" s="6" t="s">
        <v>715</v>
      </c>
      <c r="B101" s="95">
        <v>8</v>
      </c>
      <c r="C101" s="96">
        <v>7</v>
      </c>
      <c r="D101" s="7">
        <v>15</v>
      </c>
      <c r="J101" s="6" t="s">
        <v>855</v>
      </c>
      <c r="K101" s="95">
        <v>121</v>
      </c>
      <c r="L101" s="96">
        <v>32</v>
      </c>
      <c r="M101" s="7">
        <v>153</v>
      </c>
    </row>
    <row r="102" spans="1:13" ht="12.75">
      <c r="A102" s="8" t="s">
        <v>729</v>
      </c>
      <c r="B102" s="97">
        <v>53</v>
      </c>
      <c r="C102" s="12">
        <v>17</v>
      </c>
      <c r="D102" s="9">
        <v>70</v>
      </c>
      <c r="J102" s="8" t="s">
        <v>715</v>
      </c>
      <c r="K102" s="97">
        <v>11</v>
      </c>
      <c r="L102" s="12">
        <v>5</v>
      </c>
      <c r="M102" s="9">
        <v>16</v>
      </c>
    </row>
    <row r="103" spans="1:13" ht="12.75">
      <c r="A103" s="8" t="s">
        <v>801</v>
      </c>
      <c r="B103" s="97">
        <v>33</v>
      </c>
      <c r="C103" s="12">
        <v>22</v>
      </c>
      <c r="D103" s="9">
        <v>55</v>
      </c>
      <c r="J103" s="8" t="s">
        <v>856</v>
      </c>
      <c r="K103" s="97">
        <v>166</v>
      </c>
      <c r="L103" s="12">
        <v>44</v>
      </c>
      <c r="M103" s="9">
        <v>210</v>
      </c>
    </row>
    <row r="104" spans="1:13" ht="12.75">
      <c r="A104" s="8" t="s">
        <v>12</v>
      </c>
      <c r="B104" s="97">
        <v>63</v>
      </c>
      <c r="C104" s="12">
        <v>9</v>
      </c>
      <c r="D104" s="9">
        <v>72</v>
      </c>
      <c r="J104" s="8" t="s">
        <v>857</v>
      </c>
      <c r="K104" s="97">
        <v>75</v>
      </c>
      <c r="L104" s="12">
        <v>20</v>
      </c>
      <c r="M104" s="9">
        <v>95</v>
      </c>
    </row>
    <row r="105" spans="1:13" ht="12.75">
      <c r="A105" s="8" t="s">
        <v>83</v>
      </c>
      <c r="B105" s="97">
        <v>38</v>
      </c>
      <c r="C105" s="12">
        <v>13</v>
      </c>
      <c r="D105" s="9">
        <v>51</v>
      </c>
      <c r="J105" s="10" t="s">
        <v>619</v>
      </c>
      <c r="K105" s="98">
        <v>373</v>
      </c>
      <c r="L105" s="99">
        <v>101</v>
      </c>
      <c r="M105" s="11">
        <v>474</v>
      </c>
    </row>
    <row r="106" spans="1:4" ht="12.75">
      <c r="A106" s="8" t="s">
        <v>708</v>
      </c>
      <c r="B106" s="97">
        <v>83</v>
      </c>
      <c r="C106" s="12">
        <v>22</v>
      </c>
      <c r="D106" s="9">
        <v>105</v>
      </c>
    </row>
    <row r="107" spans="1:4" ht="12.75">
      <c r="A107" s="8" t="s">
        <v>858</v>
      </c>
      <c r="B107" s="97">
        <v>95</v>
      </c>
      <c r="C107" s="12">
        <v>11</v>
      </c>
      <c r="D107" s="9">
        <v>106</v>
      </c>
    </row>
    <row r="108" spans="1:4" ht="12.75">
      <c r="A108" s="10" t="s">
        <v>619</v>
      </c>
      <c r="B108" s="98">
        <v>373</v>
      </c>
      <c r="C108" s="99">
        <v>101</v>
      </c>
      <c r="D108" s="11">
        <v>474</v>
      </c>
    </row>
    <row r="110" spans="1:14" ht="12.7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2" ht="12.75">
      <c r="A112" s="2" t="s">
        <v>887</v>
      </c>
    </row>
    <row r="113" spans="1:8" ht="12.75">
      <c r="A113" s="4" t="s">
        <v>861</v>
      </c>
      <c r="B113" s="4" t="s">
        <v>606</v>
      </c>
      <c r="C113" s="92"/>
      <c r="D113" s="92"/>
      <c r="E113" s="92"/>
      <c r="F113" s="92"/>
      <c r="G113" s="92"/>
      <c r="H113" s="93"/>
    </row>
    <row r="114" spans="1:8" ht="12.75">
      <c r="A114" s="4" t="s">
        <v>605</v>
      </c>
      <c r="B114" s="6" t="s">
        <v>715</v>
      </c>
      <c r="C114" s="94" t="s">
        <v>729</v>
      </c>
      <c r="D114" s="94" t="s">
        <v>801</v>
      </c>
      <c r="E114" s="94" t="s">
        <v>12</v>
      </c>
      <c r="F114" s="94" t="s">
        <v>83</v>
      </c>
      <c r="G114" s="94" t="s">
        <v>708</v>
      </c>
      <c r="H114" s="5" t="s">
        <v>619</v>
      </c>
    </row>
    <row r="115" spans="1:8" ht="12.75">
      <c r="A115" s="6" t="s">
        <v>715</v>
      </c>
      <c r="B115" s="95"/>
      <c r="C115" s="96">
        <v>21</v>
      </c>
      <c r="D115" s="96">
        <v>4</v>
      </c>
      <c r="E115" s="96">
        <v>31</v>
      </c>
      <c r="F115" s="96">
        <v>8</v>
      </c>
      <c r="G115" s="96">
        <v>104</v>
      </c>
      <c r="H115" s="7">
        <v>168</v>
      </c>
    </row>
    <row r="116" spans="1:8" ht="12.75">
      <c r="A116" s="8" t="s">
        <v>729</v>
      </c>
      <c r="B116" s="97">
        <v>3</v>
      </c>
      <c r="C116" s="12">
        <v>37</v>
      </c>
      <c r="D116" s="12">
        <v>21</v>
      </c>
      <c r="E116" s="12">
        <v>14</v>
      </c>
      <c r="F116" s="12">
        <v>59</v>
      </c>
      <c r="G116" s="12">
        <v>41</v>
      </c>
      <c r="H116" s="9">
        <v>175</v>
      </c>
    </row>
    <row r="117" spans="1:8" ht="12.75">
      <c r="A117" s="8" t="s">
        <v>801</v>
      </c>
      <c r="B117" s="97"/>
      <c r="C117" s="12">
        <v>3</v>
      </c>
      <c r="D117" s="12">
        <v>11</v>
      </c>
      <c r="E117" s="12">
        <v>4</v>
      </c>
      <c r="F117" s="12">
        <v>56</v>
      </c>
      <c r="G117" s="12">
        <v>21</v>
      </c>
      <c r="H117" s="9">
        <v>95</v>
      </c>
    </row>
    <row r="118" spans="1:8" ht="12.75">
      <c r="A118" s="8" t="s">
        <v>12</v>
      </c>
      <c r="B118" s="97"/>
      <c r="C118" s="12">
        <v>1</v>
      </c>
      <c r="D118" s="12">
        <v>23</v>
      </c>
      <c r="E118" s="12">
        <v>1</v>
      </c>
      <c r="F118" s="12">
        <v>11</v>
      </c>
      <c r="G118" s="12">
        <v>13</v>
      </c>
      <c r="H118" s="9">
        <v>49</v>
      </c>
    </row>
    <row r="119" spans="1:8" ht="12.75">
      <c r="A119" s="10" t="s">
        <v>619</v>
      </c>
      <c r="B119" s="98">
        <v>3</v>
      </c>
      <c r="C119" s="99">
        <v>62</v>
      </c>
      <c r="D119" s="99">
        <v>59</v>
      </c>
      <c r="E119" s="99">
        <v>50</v>
      </c>
      <c r="F119" s="99">
        <v>134</v>
      </c>
      <c r="G119" s="99">
        <v>179</v>
      </c>
      <c r="H119" s="11">
        <v>487</v>
      </c>
    </row>
    <row r="121" ht="12.75">
      <c r="A121" s="2" t="s">
        <v>888</v>
      </c>
    </row>
    <row r="122" spans="1:4" ht="12.75">
      <c r="A122" s="4" t="s">
        <v>864</v>
      </c>
      <c r="B122" s="4" t="s">
        <v>865</v>
      </c>
      <c r="C122" s="92"/>
      <c r="D122" s="93"/>
    </row>
    <row r="123" spans="1:4" ht="12.75">
      <c r="A123" s="4" t="s">
        <v>605</v>
      </c>
      <c r="B123" s="6" t="s">
        <v>708</v>
      </c>
      <c r="C123" s="94" t="s">
        <v>866</v>
      </c>
      <c r="D123" s="5" t="s">
        <v>619</v>
      </c>
    </row>
    <row r="124" spans="1:4" ht="12.75">
      <c r="A124" s="6" t="s">
        <v>715</v>
      </c>
      <c r="B124" s="95">
        <v>69</v>
      </c>
      <c r="C124" s="96">
        <v>99</v>
      </c>
      <c r="D124" s="7">
        <v>168</v>
      </c>
    </row>
    <row r="125" spans="1:4" ht="12.75">
      <c r="A125" s="8" t="s">
        <v>729</v>
      </c>
      <c r="B125" s="97">
        <v>63</v>
      </c>
      <c r="C125" s="12">
        <v>113</v>
      </c>
      <c r="D125" s="9">
        <v>176</v>
      </c>
    </row>
    <row r="126" spans="1:4" ht="12.75">
      <c r="A126" s="8" t="s">
        <v>801</v>
      </c>
      <c r="B126" s="97">
        <v>33</v>
      </c>
      <c r="C126" s="12">
        <v>60</v>
      </c>
      <c r="D126" s="9">
        <v>93</v>
      </c>
    </row>
    <row r="127" spans="1:4" ht="12.75">
      <c r="A127" s="8" t="s">
        <v>12</v>
      </c>
      <c r="B127" s="97">
        <v>27</v>
      </c>
      <c r="C127" s="12">
        <v>22</v>
      </c>
      <c r="D127" s="9">
        <v>49</v>
      </c>
    </row>
    <row r="128" spans="1:4" ht="12.75">
      <c r="A128" s="10" t="s">
        <v>619</v>
      </c>
      <c r="B128" s="98">
        <v>192</v>
      </c>
      <c r="C128" s="99">
        <v>294</v>
      </c>
      <c r="D128" s="11">
        <v>486</v>
      </c>
    </row>
    <row r="130" ht="12.75">
      <c r="A130" s="2" t="s">
        <v>889</v>
      </c>
    </row>
    <row r="131" spans="1:5" ht="12.75">
      <c r="A131" s="4" t="s">
        <v>869</v>
      </c>
      <c r="B131" s="4" t="s">
        <v>608</v>
      </c>
      <c r="C131" s="92"/>
      <c r="D131" s="92"/>
      <c r="E131" s="93"/>
    </row>
    <row r="132" spans="1:5" ht="12.75">
      <c r="A132" s="4" t="s">
        <v>605</v>
      </c>
      <c r="B132" s="6" t="s">
        <v>715</v>
      </c>
      <c r="C132" s="94" t="s">
        <v>729</v>
      </c>
      <c r="D132" s="94" t="s">
        <v>801</v>
      </c>
      <c r="E132" s="5" t="s">
        <v>619</v>
      </c>
    </row>
    <row r="133" spans="1:5" ht="12.75">
      <c r="A133" s="6" t="s">
        <v>715</v>
      </c>
      <c r="B133" s="95">
        <v>31</v>
      </c>
      <c r="C133" s="96">
        <v>106</v>
      </c>
      <c r="D133" s="96">
        <v>31</v>
      </c>
      <c r="E133" s="7">
        <v>168</v>
      </c>
    </row>
    <row r="134" spans="1:5" ht="12.75">
      <c r="A134" s="8" t="s">
        <v>729</v>
      </c>
      <c r="B134" s="97">
        <v>25</v>
      </c>
      <c r="C134" s="12">
        <v>124</v>
      </c>
      <c r="D134" s="12">
        <v>24</v>
      </c>
      <c r="E134" s="9">
        <v>173</v>
      </c>
    </row>
    <row r="135" spans="1:5" ht="12.75">
      <c r="A135" s="8" t="s">
        <v>801</v>
      </c>
      <c r="B135" s="97">
        <v>7</v>
      </c>
      <c r="C135" s="12">
        <v>72</v>
      </c>
      <c r="D135" s="12">
        <v>15</v>
      </c>
      <c r="E135" s="9">
        <v>94</v>
      </c>
    </row>
    <row r="136" spans="1:5" ht="12.75">
      <c r="A136" s="8" t="s">
        <v>12</v>
      </c>
      <c r="B136" s="97">
        <v>3</v>
      </c>
      <c r="C136" s="12">
        <v>31</v>
      </c>
      <c r="D136" s="12">
        <v>14</v>
      </c>
      <c r="E136" s="9">
        <v>48</v>
      </c>
    </row>
    <row r="137" spans="1:5" ht="12.75">
      <c r="A137" s="10" t="s">
        <v>619</v>
      </c>
      <c r="B137" s="98">
        <v>66</v>
      </c>
      <c r="C137" s="99">
        <v>333</v>
      </c>
      <c r="D137" s="99">
        <v>84</v>
      </c>
      <c r="E137" s="11">
        <v>483</v>
      </c>
    </row>
    <row r="139" ht="12.75">
      <c r="A139" s="2" t="s">
        <v>697</v>
      </c>
    </row>
    <row r="140" spans="1:6" ht="12.75">
      <c r="A140" s="4" t="s">
        <v>872</v>
      </c>
      <c r="B140" s="4" t="s">
        <v>609</v>
      </c>
      <c r="C140" s="92"/>
      <c r="D140" s="92"/>
      <c r="E140" s="92"/>
      <c r="F140" s="93"/>
    </row>
    <row r="141" spans="1:6" ht="12.75">
      <c r="A141" s="4" t="s">
        <v>605</v>
      </c>
      <c r="B141" s="6" t="s">
        <v>715</v>
      </c>
      <c r="C141" s="94" t="s">
        <v>729</v>
      </c>
      <c r="D141" s="94" t="s">
        <v>801</v>
      </c>
      <c r="E141" s="94" t="s">
        <v>12</v>
      </c>
      <c r="F141" s="5" t="s">
        <v>619</v>
      </c>
    </row>
    <row r="142" spans="1:6" ht="12.75">
      <c r="A142" s="6" t="s">
        <v>715</v>
      </c>
      <c r="B142" s="95">
        <v>13</v>
      </c>
      <c r="C142" s="96">
        <v>30</v>
      </c>
      <c r="D142" s="96">
        <v>43</v>
      </c>
      <c r="E142" s="96">
        <v>83</v>
      </c>
      <c r="F142" s="7">
        <v>169</v>
      </c>
    </row>
    <row r="143" spans="1:6" ht="12.75">
      <c r="A143" s="8" t="s">
        <v>729</v>
      </c>
      <c r="B143" s="97">
        <v>18</v>
      </c>
      <c r="C143" s="12">
        <v>29</v>
      </c>
      <c r="D143" s="12">
        <v>44</v>
      </c>
      <c r="E143" s="12">
        <v>86</v>
      </c>
      <c r="F143" s="9">
        <v>177</v>
      </c>
    </row>
    <row r="144" spans="1:6" ht="12.75">
      <c r="A144" s="8" t="s">
        <v>801</v>
      </c>
      <c r="B144" s="97">
        <v>9</v>
      </c>
      <c r="C144" s="12">
        <v>16</v>
      </c>
      <c r="D144" s="12">
        <v>27</v>
      </c>
      <c r="E144" s="12">
        <v>43</v>
      </c>
      <c r="F144" s="9">
        <v>95</v>
      </c>
    </row>
    <row r="145" spans="1:6" ht="12.75">
      <c r="A145" s="8" t="s">
        <v>12</v>
      </c>
      <c r="B145" s="97">
        <v>6</v>
      </c>
      <c r="C145" s="12">
        <v>6</v>
      </c>
      <c r="D145" s="12">
        <v>16</v>
      </c>
      <c r="E145" s="12">
        <v>21</v>
      </c>
      <c r="F145" s="9">
        <v>49</v>
      </c>
    </row>
    <row r="146" spans="1:6" ht="12.75">
      <c r="A146" s="10" t="s">
        <v>619</v>
      </c>
      <c r="B146" s="98">
        <v>46</v>
      </c>
      <c r="C146" s="99">
        <v>81</v>
      </c>
      <c r="D146" s="99">
        <v>130</v>
      </c>
      <c r="E146" s="99">
        <v>233</v>
      </c>
      <c r="F146" s="11">
        <v>490</v>
      </c>
    </row>
    <row r="148" ht="12.75">
      <c r="A148" s="2" t="s">
        <v>890</v>
      </c>
    </row>
    <row r="149" spans="1:6" ht="12.75">
      <c r="A149" s="4" t="s">
        <v>875</v>
      </c>
      <c r="B149" s="4" t="s">
        <v>876</v>
      </c>
      <c r="C149" s="92"/>
      <c r="D149" s="92"/>
      <c r="E149" s="92"/>
      <c r="F149" s="93"/>
    </row>
    <row r="150" spans="1:6" ht="12.75">
      <c r="A150" s="4" t="s">
        <v>605</v>
      </c>
      <c r="B150" s="6" t="s">
        <v>715</v>
      </c>
      <c r="C150" s="94" t="s">
        <v>729</v>
      </c>
      <c r="D150" s="94" t="s">
        <v>801</v>
      </c>
      <c r="E150" s="94" t="s">
        <v>12</v>
      </c>
      <c r="F150" s="5" t="s">
        <v>619</v>
      </c>
    </row>
    <row r="151" spans="1:6" ht="12.75">
      <c r="A151" s="6" t="s">
        <v>715</v>
      </c>
      <c r="B151" s="95">
        <v>103</v>
      </c>
      <c r="C151" s="96">
        <v>43</v>
      </c>
      <c r="D151" s="96">
        <v>15</v>
      </c>
      <c r="E151" s="96">
        <v>8</v>
      </c>
      <c r="F151" s="7">
        <v>169</v>
      </c>
    </row>
    <row r="152" spans="1:6" ht="12.75">
      <c r="A152" s="8" t="s">
        <v>729</v>
      </c>
      <c r="B152" s="97">
        <v>93</v>
      </c>
      <c r="C152" s="12">
        <v>42</v>
      </c>
      <c r="D152" s="12">
        <v>27</v>
      </c>
      <c r="E152" s="12">
        <v>14</v>
      </c>
      <c r="F152" s="9">
        <v>176</v>
      </c>
    </row>
    <row r="153" spans="1:6" ht="12.75">
      <c r="A153" s="8" t="s">
        <v>801</v>
      </c>
      <c r="B153" s="97">
        <v>39</v>
      </c>
      <c r="C153" s="12">
        <v>32</v>
      </c>
      <c r="D153" s="12">
        <v>10</v>
      </c>
      <c r="E153" s="12">
        <v>12</v>
      </c>
      <c r="F153" s="9">
        <v>93</v>
      </c>
    </row>
    <row r="154" spans="1:6" ht="12.75">
      <c r="A154" s="8" t="s">
        <v>12</v>
      </c>
      <c r="B154" s="97">
        <v>22</v>
      </c>
      <c r="C154" s="12">
        <v>18</v>
      </c>
      <c r="D154" s="12">
        <v>4</v>
      </c>
      <c r="E154" s="12">
        <v>5</v>
      </c>
      <c r="F154" s="9">
        <v>49</v>
      </c>
    </row>
    <row r="155" spans="1:6" ht="12.75">
      <c r="A155" s="10" t="s">
        <v>619</v>
      </c>
      <c r="B155" s="98">
        <v>257</v>
      </c>
      <c r="C155" s="99">
        <v>135</v>
      </c>
      <c r="D155" s="99">
        <v>56</v>
      </c>
      <c r="E155" s="99">
        <v>39</v>
      </c>
      <c r="F155" s="11">
        <v>487</v>
      </c>
    </row>
    <row r="157" ht="12.75">
      <c r="A157" s="2" t="s">
        <v>891</v>
      </c>
    </row>
    <row r="158" spans="1:4" ht="12.75">
      <c r="A158" s="4" t="s">
        <v>879</v>
      </c>
      <c r="B158" s="4" t="s">
        <v>610</v>
      </c>
      <c r="C158" s="92"/>
      <c r="D158" s="93"/>
    </row>
    <row r="159" spans="1:4" ht="12.75">
      <c r="A159" s="4" t="s">
        <v>605</v>
      </c>
      <c r="B159" s="6" t="s">
        <v>715</v>
      </c>
      <c r="C159" s="94" t="s">
        <v>729</v>
      </c>
      <c r="D159" s="5" t="s">
        <v>619</v>
      </c>
    </row>
    <row r="160" spans="1:4" ht="12.75">
      <c r="A160" s="6" t="s">
        <v>715</v>
      </c>
      <c r="B160" s="95">
        <v>129</v>
      </c>
      <c r="C160" s="96">
        <v>38</v>
      </c>
      <c r="D160" s="7">
        <v>167</v>
      </c>
    </row>
    <row r="161" spans="1:4" ht="12.75">
      <c r="A161" s="8" t="s">
        <v>729</v>
      </c>
      <c r="B161" s="97">
        <v>163</v>
      </c>
      <c r="C161" s="12">
        <v>14</v>
      </c>
      <c r="D161" s="9">
        <v>177</v>
      </c>
    </row>
    <row r="162" spans="1:4" ht="12.75">
      <c r="A162" s="8" t="s">
        <v>801</v>
      </c>
      <c r="B162" s="97">
        <v>83</v>
      </c>
      <c r="C162" s="12">
        <v>12</v>
      </c>
      <c r="D162" s="9">
        <v>95</v>
      </c>
    </row>
    <row r="163" spans="1:4" ht="12.75">
      <c r="A163" s="8" t="s">
        <v>12</v>
      </c>
      <c r="B163" s="97">
        <v>39</v>
      </c>
      <c r="C163" s="12">
        <v>10</v>
      </c>
      <c r="D163" s="9">
        <v>49</v>
      </c>
    </row>
    <row r="164" spans="1:4" ht="12.75">
      <c r="A164" s="10" t="s">
        <v>619</v>
      </c>
      <c r="B164" s="98">
        <v>414</v>
      </c>
      <c r="C164" s="99">
        <v>74</v>
      </c>
      <c r="D164" s="11">
        <v>488</v>
      </c>
    </row>
    <row r="166" ht="12.75">
      <c r="A166" s="2" t="s">
        <v>892</v>
      </c>
    </row>
    <row r="167" spans="1:5" ht="12.75">
      <c r="A167" s="4" t="s">
        <v>882</v>
      </c>
      <c r="B167" s="4" t="s">
        <v>612</v>
      </c>
      <c r="C167" s="92"/>
      <c r="D167" s="92"/>
      <c r="E167" s="93"/>
    </row>
    <row r="168" spans="1:5" ht="12.75">
      <c r="A168" s="4" t="s">
        <v>605</v>
      </c>
      <c r="B168" s="6" t="s">
        <v>715</v>
      </c>
      <c r="C168" s="94" t="s">
        <v>729</v>
      </c>
      <c r="D168" s="94" t="s">
        <v>801</v>
      </c>
      <c r="E168" s="5" t="s">
        <v>619</v>
      </c>
    </row>
    <row r="169" spans="1:5" ht="12.75">
      <c r="A169" s="6" t="s">
        <v>715</v>
      </c>
      <c r="B169" s="95">
        <v>5</v>
      </c>
      <c r="C169" s="96">
        <v>101</v>
      </c>
      <c r="D169" s="96">
        <v>17</v>
      </c>
      <c r="E169" s="7">
        <v>123</v>
      </c>
    </row>
    <row r="170" spans="1:5" ht="12.75">
      <c r="A170" s="8" t="s">
        <v>729</v>
      </c>
      <c r="B170" s="97">
        <v>12</v>
      </c>
      <c r="C170" s="12">
        <v>112</v>
      </c>
      <c r="D170" s="12">
        <v>31</v>
      </c>
      <c r="E170" s="9">
        <v>155</v>
      </c>
    </row>
    <row r="171" spans="1:5" ht="12.75">
      <c r="A171" s="8" t="s">
        <v>801</v>
      </c>
      <c r="B171" s="97">
        <v>5</v>
      </c>
      <c r="C171" s="12">
        <v>52</v>
      </c>
      <c r="D171" s="12">
        <v>22</v>
      </c>
      <c r="E171" s="9">
        <v>79</v>
      </c>
    </row>
    <row r="172" spans="1:5" ht="12.75">
      <c r="A172" s="8" t="s">
        <v>12</v>
      </c>
      <c r="B172" s="97">
        <v>1</v>
      </c>
      <c r="C172" s="12">
        <v>31</v>
      </c>
      <c r="D172" s="12">
        <v>7</v>
      </c>
      <c r="E172" s="9">
        <v>39</v>
      </c>
    </row>
    <row r="173" spans="1:5" ht="12.75">
      <c r="A173" s="10" t="s">
        <v>619</v>
      </c>
      <c r="B173" s="98">
        <v>23</v>
      </c>
      <c r="C173" s="99">
        <v>296</v>
      </c>
      <c r="D173" s="99">
        <v>77</v>
      </c>
      <c r="E173" s="11">
        <v>396</v>
      </c>
    </row>
    <row r="175" spans="1:7" ht="12.75">
      <c r="A175" s="2" t="s">
        <v>893</v>
      </c>
      <c r="G175" s="2" t="s">
        <v>894</v>
      </c>
    </row>
    <row r="176" spans="1:10" ht="12.75">
      <c r="A176" s="4" t="s">
        <v>885</v>
      </c>
      <c r="B176" s="4" t="s">
        <v>886</v>
      </c>
      <c r="C176" s="92"/>
      <c r="D176" s="93"/>
      <c r="G176" s="4" t="s">
        <v>885</v>
      </c>
      <c r="H176" s="4" t="s">
        <v>886</v>
      </c>
      <c r="I176" s="92"/>
      <c r="J176" s="93"/>
    </row>
    <row r="177" spans="1:10" ht="12.75">
      <c r="A177" s="4" t="s">
        <v>605</v>
      </c>
      <c r="B177" s="6" t="s">
        <v>715</v>
      </c>
      <c r="C177" s="94" t="s">
        <v>729</v>
      </c>
      <c r="D177" s="5" t="s">
        <v>619</v>
      </c>
      <c r="G177" s="4" t="s">
        <v>610</v>
      </c>
      <c r="H177" s="6" t="s">
        <v>715</v>
      </c>
      <c r="I177" s="94" t="s">
        <v>729</v>
      </c>
      <c r="J177" s="5" t="s">
        <v>619</v>
      </c>
    </row>
    <row r="178" spans="1:10" ht="12.75">
      <c r="A178" s="6" t="s">
        <v>715</v>
      </c>
      <c r="B178" s="95">
        <v>111</v>
      </c>
      <c r="C178" s="96">
        <v>51</v>
      </c>
      <c r="D178" s="7">
        <v>162</v>
      </c>
      <c r="G178" s="6" t="s">
        <v>715</v>
      </c>
      <c r="H178" s="95">
        <v>322</v>
      </c>
      <c r="I178" s="96">
        <v>78</v>
      </c>
      <c r="J178" s="7">
        <v>400</v>
      </c>
    </row>
    <row r="179" spans="1:10" ht="12.75">
      <c r="A179" s="8" t="s">
        <v>729</v>
      </c>
      <c r="B179" s="97">
        <v>145</v>
      </c>
      <c r="C179" s="12">
        <v>25</v>
      </c>
      <c r="D179" s="9">
        <v>170</v>
      </c>
      <c r="G179" s="8" t="s">
        <v>729</v>
      </c>
      <c r="H179" s="97">
        <v>50</v>
      </c>
      <c r="I179" s="12">
        <v>23</v>
      </c>
      <c r="J179" s="9">
        <v>73</v>
      </c>
    </row>
    <row r="180" spans="1:10" ht="12.75">
      <c r="A180" s="8" t="s">
        <v>801</v>
      </c>
      <c r="B180" s="97">
        <v>77</v>
      </c>
      <c r="C180" s="12">
        <v>15</v>
      </c>
      <c r="D180" s="9">
        <v>92</v>
      </c>
      <c r="G180" s="10" t="s">
        <v>619</v>
      </c>
      <c r="H180" s="98">
        <v>372</v>
      </c>
      <c r="I180" s="99">
        <v>101</v>
      </c>
      <c r="J180" s="11">
        <v>473</v>
      </c>
    </row>
    <row r="181" spans="1:4" ht="12.75">
      <c r="A181" s="8" t="s">
        <v>12</v>
      </c>
      <c r="B181" s="97">
        <v>36</v>
      </c>
      <c r="C181" s="12">
        <v>9</v>
      </c>
      <c r="D181" s="9">
        <v>45</v>
      </c>
    </row>
    <row r="182" spans="1:4" ht="12.75">
      <c r="A182" s="10" t="s">
        <v>619</v>
      </c>
      <c r="B182" s="98">
        <v>369</v>
      </c>
      <c r="C182" s="99">
        <v>100</v>
      </c>
      <c r="D182" s="11">
        <v>469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"/>
  <sheetViews>
    <sheetView showGridLines="0" showRowColHeaders="0" tabSelected="1" workbookViewId="0" topLeftCell="A1">
      <selection activeCell="S15" sqref="S15"/>
    </sheetView>
  </sheetViews>
  <sheetFormatPr defaultColWidth="9.140625" defaultRowHeight="12.75"/>
  <cols>
    <col min="1" max="12" width="5.8515625" style="0" customWidth="1"/>
    <col min="13" max="13" width="4.57421875" style="0" customWidth="1"/>
    <col min="14" max="14" width="7.140625" style="0" customWidth="1"/>
    <col min="15" max="15" width="5.8515625" style="0" customWidth="1"/>
    <col min="16" max="16" width="1.7109375" style="0" customWidth="1"/>
    <col min="17" max="17" width="5.8515625" style="0" customWidth="1"/>
    <col min="18" max="19" width="7.00390625" style="0" customWidth="1"/>
  </cols>
  <sheetData>
    <row r="1" ht="15" customHeight="1">
      <c r="A1" s="2" t="s">
        <v>578</v>
      </c>
    </row>
    <row r="2" ht="15" customHeight="1">
      <c r="A2" s="23" t="s">
        <v>579</v>
      </c>
    </row>
    <row r="3" ht="15" customHeight="1">
      <c r="A3" s="25" t="s">
        <v>620</v>
      </c>
    </row>
    <row r="4" ht="15" customHeight="1">
      <c r="A4" s="65" t="s">
        <v>895</v>
      </c>
    </row>
    <row r="5" ht="15.75" customHeight="1"/>
    <row r="6" ht="18.75" customHeight="1">
      <c r="A6" s="124" t="s">
        <v>903</v>
      </c>
    </row>
    <row r="7" spans="1:14" ht="18.75" customHeight="1">
      <c r="A7" s="28" t="s">
        <v>714</v>
      </c>
      <c r="B7" s="29" t="s">
        <v>896</v>
      </c>
      <c r="C7" s="30"/>
      <c r="D7" s="30"/>
      <c r="E7" s="30"/>
      <c r="F7" s="28" t="s">
        <v>905</v>
      </c>
      <c r="G7" s="32" t="s">
        <v>897</v>
      </c>
      <c r="H7" s="32" t="s">
        <v>898</v>
      </c>
      <c r="I7" s="32" t="s">
        <v>902</v>
      </c>
      <c r="J7" s="32" t="s">
        <v>901</v>
      </c>
      <c r="K7" s="32" t="s">
        <v>899</v>
      </c>
      <c r="L7" s="33" t="s">
        <v>900</v>
      </c>
      <c r="N7" s="107" t="s">
        <v>580</v>
      </c>
    </row>
    <row r="8" spans="1:14" ht="15.75" customHeight="1">
      <c r="A8" s="34" t="s">
        <v>715</v>
      </c>
      <c r="B8" s="35" t="s">
        <v>626</v>
      </c>
      <c r="C8" s="35"/>
      <c r="D8" s="35"/>
      <c r="E8" s="35"/>
      <c r="F8" s="34">
        <v>7</v>
      </c>
      <c r="G8" s="101">
        <v>24</v>
      </c>
      <c r="H8" s="108">
        <v>23</v>
      </c>
      <c r="I8" s="108">
        <v>18</v>
      </c>
      <c r="J8" s="108">
        <v>30</v>
      </c>
      <c r="K8" s="108">
        <v>37</v>
      </c>
      <c r="L8" s="38">
        <v>30</v>
      </c>
      <c r="M8" s="109"/>
      <c r="N8" s="113">
        <f>SUM(F8:L8)</f>
        <v>169</v>
      </c>
    </row>
    <row r="9" spans="1:14" ht="15.75" customHeight="1">
      <c r="A9" s="39" t="s">
        <v>729</v>
      </c>
      <c r="B9" s="40" t="s">
        <v>627</v>
      </c>
      <c r="C9" s="40"/>
      <c r="D9" s="40"/>
      <c r="E9" s="40"/>
      <c r="F9" s="39">
        <v>4</v>
      </c>
      <c r="G9" s="102">
        <v>22</v>
      </c>
      <c r="H9" s="110">
        <v>24</v>
      </c>
      <c r="I9" s="110">
        <v>29</v>
      </c>
      <c r="J9" s="110">
        <v>14</v>
      </c>
      <c r="K9" s="110">
        <v>36</v>
      </c>
      <c r="L9" s="43">
        <v>48</v>
      </c>
      <c r="M9" s="109"/>
      <c r="N9" s="114">
        <f>SUM(F9:L9)</f>
        <v>177</v>
      </c>
    </row>
    <row r="10" spans="1:14" ht="15.75" customHeight="1">
      <c r="A10" s="39" t="s">
        <v>801</v>
      </c>
      <c r="B10" s="47" t="s">
        <v>628</v>
      </c>
      <c r="C10" s="40"/>
      <c r="D10" s="40"/>
      <c r="E10" s="40"/>
      <c r="F10" s="39">
        <v>2</v>
      </c>
      <c r="G10" s="102">
        <v>18</v>
      </c>
      <c r="H10" s="110">
        <v>12</v>
      </c>
      <c r="I10" s="110">
        <v>22</v>
      </c>
      <c r="J10" s="110">
        <v>5</v>
      </c>
      <c r="K10" s="110">
        <v>16</v>
      </c>
      <c r="L10" s="43">
        <v>20</v>
      </c>
      <c r="M10" s="109"/>
      <c r="N10" s="114">
        <f>SUM(F10:L10)</f>
        <v>95</v>
      </c>
    </row>
    <row r="11" spans="1:14" ht="15.75" customHeight="1">
      <c r="A11" s="53" t="s">
        <v>12</v>
      </c>
      <c r="B11" s="54" t="s">
        <v>629</v>
      </c>
      <c r="C11" s="55"/>
      <c r="D11" s="55"/>
      <c r="E11" s="55"/>
      <c r="F11" s="53">
        <v>4</v>
      </c>
      <c r="G11" s="103">
        <v>9</v>
      </c>
      <c r="H11" s="111">
        <v>4</v>
      </c>
      <c r="I11" s="111">
        <v>4</v>
      </c>
      <c r="J11" s="111">
        <v>3</v>
      </c>
      <c r="K11" s="111">
        <v>19</v>
      </c>
      <c r="L11" s="58">
        <v>6</v>
      </c>
      <c r="M11" s="109"/>
      <c r="N11" s="115">
        <f>SUM(F11:L11)</f>
        <v>49</v>
      </c>
    </row>
    <row r="12" spans="2:14" ht="12.75" customHeight="1">
      <c r="B12" s="61"/>
      <c r="C12" s="61"/>
      <c r="D12" s="61"/>
      <c r="E12" s="61"/>
      <c r="F12" s="109"/>
      <c r="G12" s="112"/>
      <c r="H12" s="109"/>
      <c r="I12" s="109"/>
      <c r="J12" s="109"/>
      <c r="K12" s="109"/>
      <c r="L12" s="109"/>
      <c r="M12" s="109"/>
      <c r="N12" s="116"/>
    </row>
    <row r="13" spans="1:14" ht="15.75" customHeight="1">
      <c r="A13" s="62" t="s">
        <v>588</v>
      </c>
      <c r="B13" s="30" t="s">
        <v>618</v>
      </c>
      <c r="C13" s="30"/>
      <c r="D13" s="30"/>
      <c r="E13" s="30"/>
      <c r="F13" s="104">
        <v>17</v>
      </c>
      <c r="G13" s="106">
        <v>73</v>
      </c>
      <c r="H13" s="106">
        <v>63</v>
      </c>
      <c r="I13" s="106">
        <v>73</v>
      </c>
      <c r="J13" s="106">
        <v>52</v>
      </c>
      <c r="K13" s="106">
        <v>108</v>
      </c>
      <c r="L13" s="105">
        <v>104</v>
      </c>
      <c r="M13" s="109"/>
      <c r="N13" s="117">
        <f>SUM(F13:L13)</f>
        <v>490</v>
      </c>
    </row>
    <row r="15" ht="19.5" customHeight="1">
      <c r="A15" s="124" t="s">
        <v>904</v>
      </c>
    </row>
    <row r="16" spans="1:14" ht="18" customHeight="1">
      <c r="A16" s="28" t="s">
        <v>714</v>
      </c>
      <c r="B16" s="29" t="s">
        <v>896</v>
      </c>
      <c r="C16" s="30"/>
      <c r="D16" s="30"/>
      <c r="E16" s="30"/>
      <c r="F16" s="28" t="s">
        <v>905</v>
      </c>
      <c r="G16" s="32" t="s">
        <v>897</v>
      </c>
      <c r="H16" s="32" t="s">
        <v>898</v>
      </c>
      <c r="I16" s="32" t="s">
        <v>902</v>
      </c>
      <c r="J16" s="32" t="s">
        <v>901</v>
      </c>
      <c r="K16" s="32" t="s">
        <v>899</v>
      </c>
      <c r="L16" s="33" t="s">
        <v>900</v>
      </c>
      <c r="N16" s="107" t="s">
        <v>580</v>
      </c>
    </row>
    <row r="17" spans="1:14" ht="15.75" customHeight="1">
      <c r="A17" s="34" t="s">
        <v>715</v>
      </c>
      <c r="B17" s="35" t="s">
        <v>626</v>
      </c>
      <c r="C17" s="35"/>
      <c r="D17" s="35"/>
      <c r="E17" s="35"/>
      <c r="F17" s="118">
        <f>F8*100/F$13</f>
        <v>41.1764705882353</v>
      </c>
      <c r="G17" s="37">
        <f aca="true" t="shared" si="0" ref="G17:L17">G8*100/G$13</f>
        <v>32.87671232876713</v>
      </c>
      <c r="H17" s="37">
        <f t="shared" si="0"/>
        <v>36.507936507936506</v>
      </c>
      <c r="I17" s="37">
        <f t="shared" si="0"/>
        <v>24.65753424657534</v>
      </c>
      <c r="J17" s="37">
        <f t="shared" si="0"/>
        <v>57.69230769230769</v>
      </c>
      <c r="K17" s="37">
        <f t="shared" si="0"/>
        <v>34.25925925925926</v>
      </c>
      <c r="L17" s="119">
        <f t="shared" si="0"/>
        <v>28.846153846153847</v>
      </c>
      <c r="M17" s="109"/>
      <c r="N17" s="136">
        <f>N8*100/N$13</f>
        <v>34.48979591836735</v>
      </c>
    </row>
    <row r="18" spans="1:14" ht="15.75" customHeight="1">
      <c r="A18" s="39" t="s">
        <v>729</v>
      </c>
      <c r="B18" s="40" t="s">
        <v>627</v>
      </c>
      <c r="C18" s="40"/>
      <c r="D18" s="40"/>
      <c r="E18" s="40"/>
      <c r="F18" s="120">
        <f aca="true" t="shared" si="1" ref="F18:L19">F9*100/F$13</f>
        <v>23.529411764705884</v>
      </c>
      <c r="G18" s="42">
        <f t="shared" si="1"/>
        <v>30.136986301369863</v>
      </c>
      <c r="H18" s="42">
        <f t="shared" si="1"/>
        <v>38.095238095238095</v>
      </c>
      <c r="I18" s="42">
        <f t="shared" si="1"/>
        <v>39.726027397260275</v>
      </c>
      <c r="J18" s="42">
        <f t="shared" si="1"/>
        <v>26.923076923076923</v>
      </c>
      <c r="K18" s="42">
        <f t="shared" si="1"/>
        <v>33.333333333333336</v>
      </c>
      <c r="L18" s="121">
        <f t="shared" si="1"/>
        <v>46.15384615384615</v>
      </c>
      <c r="M18" s="109"/>
      <c r="N18" s="137">
        <f>N9*100/N$13</f>
        <v>36.12244897959184</v>
      </c>
    </row>
    <row r="19" spans="1:14" ht="15.75" customHeight="1">
      <c r="A19" s="39" t="s">
        <v>801</v>
      </c>
      <c r="B19" s="47" t="s">
        <v>628</v>
      </c>
      <c r="C19" s="40"/>
      <c r="D19" s="40"/>
      <c r="E19" s="40"/>
      <c r="F19" s="120">
        <f t="shared" si="1"/>
        <v>11.764705882352942</v>
      </c>
      <c r="G19" s="42">
        <f t="shared" si="1"/>
        <v>24.65753424657534</v>
      </c>
      <c r="H19" s="42">
        <f t="shared" si="1"/>
        <v>19.047619047619047</v>
      </c>
      <c r="I19" s="42">
        <f t="shared" si="1"/>
        <v>30.136986301369863</v>
      </c>
      <c r="J19" s="42">
        <f t="shared" si="1"/>
        <v>9.615384615384615</v>
      </c>
      <c r="K19" s="42">
        <f t="shared" si="1"/>
        <v>14.814814814814815</v>
      </c>
      <c r="L19" s="121">
        <f t="shared" si="1"/>
        <v>19.23076923076923</v>
      </c>
      <c r="M19" s="109"/>
      <c r="N19" s="137">
        <f>N10*100/N$13</f>
        <v>19.387755102040817</v>
      </c>
    </row>
    <row r="20" spans="1:14" ht="15.75" customHeight="1">
      <c r="A20" s="53" t="s">
        <v>12</v>
      </c>
      <c r="B20" s="54" t="s">
        <v>629</v>
      </c>
      <c r="C20" s="55"/>
      <c r="D20" s="55"/>
      <c r="E20" s="55"/>
      <c r="F20" s="122">
        <f>F11*100/F$13</f>
        <v>23.529411764705884</v>
      </c>
      <c r="G20" s="57">
        <f aca="true" t="shared" si="2" ref="G20:L20">G11*100/G$13</f>
        <v>12.32876712328767</v>
      </c>
      <c r="H20" s="57">
        <f t="shared" si="2"/>
        <v>6.349206349206349</v>
      </c>
      <c r="I20" s="57">
        <f t="shared" si="2"/>
        <v>5.47945205479452</v>
      </c>
      <c r="J20" s="57">
        <f t="shared" si="2"/>
        <v>5.769230769230769</v>
      </c>
      <c r="K20" s="57">
        <f t="shared" si="2"/>
        <v>17.59259259259259</v>
      </c>
      <c r="L20" s="123">
        <f t="shared" si="2"/>
        <v>5.769230769230769</v>
      </c>
      <c r="M20" s="109"/>
      <c r="N20" s="138">
        <f>N11*100/N$13</f>
        <v>10</v>
      </c>
    </row>
    <row r="21" spans="2:14" ht="12.75">
      <c r="B21" s="61"/>
      <c r="C21" s="61"/>
      <c r="D21" s="61"/>
      <c r="E21" s="61"/>
      <c r="F21" s="109"/>
      <c r="G21" s="112"/>
      <c r="H21" s="109"/>
      <c r="I21" s="109"/>
      <c r="J21" s="109"/>
      <c r="K21" s="109"/>
      <c r="L21" s="109"/>
      <c r="M21" s="109"/>
      <c r="N21" s="116"/>
    </row>
    <row r="22" spans="1:14" ht="15.75" customHeight="1">
      <c r="A22" s="62" t="s">
        <v>588</v>
      </c>
      <c r="B22" s="30" t="s">
        <v>618</v>
      </c>
      <c r="C22" s="30"/>
      <c r="D22" s="30"/>
      <c r="E22" s="30"/>
      <c r="F22" s="125">
        <f aca="true" t="shared" si="3" ref="F22:L22">SUM(F17:F20)</f>
        <v>100.00000000000001</v>
      </c>
      <c r="G22" s="106">
        <f t="shared" si="3"/>
        <v>100</v>
      </c>
      <c r="H22" s="106">
        <f t="shared" si="3"/>
        <v>100.00000000000001</v>
      </c>
      <c r="I22" s="106">
        <f t="shared" si="3"/>
        <v>100</v>
      </c>
      <c r="J22" s="106">
        <f t="shared" si="3"/>
        <v>100</v>
      </c>
      <c r="K22" s="106">
        <f t="shared" si="3"/>
        <v>100</v>
      </c>
      <c r="L22" s="105">
        <f t="shared" si="3"/>
        <v>100</v>
      </c>
      <c r="M22" s="109"/>
      <c r="N22" s="135">
        <f>SUM(N17:N20)</f>
        <v>100</v>
      </c>
    </row>
    <row r="44" ht="18.75" customHeight="1">
      <c r="A44" s="124" t="s">
        <v>906</v>
      </c>
    </row>
    <row r="45" spans="1:9" ht="18.75" customHeight="1">
      <c r="A45" s="28" t="s">
        <v>714</v>
      </c>
      <c r="B45" s="29" t="s">
        <v>896</v>
      </c>
      <c r="C45" s="30"/>
      <c r="D45" s="30"/>
      <c r="E45" s="30"/>
      <c r="F45" s="28" t="s">
        <v>855</v>
      </c>
      <c r="G45" s="32" t="s">
        <v>715</v>
      </c>
      <c r="H45" s="32" t="s">
        <v>856</v>
      </c>
      <c r="I45" s="33" t="s">
        <v>857</v>
      </c>
    </row>
    <row r="46" spans="1:13" ht="15.75" customHeight="1">
      <c r="A46" s="34" t="s">
        <v>715</v>
      </c>
      <c r="B46" s="35" t="s">
        <v>626</v>
      </c>
      <c r="C46" s="35"/>
      <c r="D46" s="35"/>
      <c r="E46" s="35"/>
      <c r="F46" s="34">
        <v>61</v>
      </c>
      <c r="G46" s="101">
        <v>10</v>
      </c>
      <c r="H46" s="108">
        <v>78</v>
      </c>
      <c r="I46" s="38">
        <v>20</v>
      </c>
      <c r="M46" s="109"/>
    </row>
    <row r="47" spans="1:13" ht="15.75" customHeight="1">
      <c r="A47" s="39" t="s">
        <v>729</v>
      </c>
      <c r="B47" s="40" t="s">
        <v>627</v>
      </c>
      <c r="C47" s="40"/>
      <c r="D47" s="40"/>
      <c r="E47" s="40"/>
      <c r="F47" s="39">
        <v>64</v>
      </c>
      <c r="G47" s="102">
        <v>5</v>
      </c>
      <c r="H47" s="110">
        <v>80</v>
      </c>
      <c r="I47" s="43">
        <v>28</v>
      </c>
      <c r="M47" s="109"/>
    </row>
    <row r="48" spans="1:13" ht="15.75" customHeight="1">
      <c r="A48" s="39" t="s">
        <v>801</v>
      </c>
      <c r="B48" s="47" t="s">
        <v>628</v>
      </c>
      <c r="C48" s="40"/>
      <c r="D48" s="40"/>
      <c r="E48" s="40"/>
      <c r="F48" s="39">
        <v>28</v>
      </c>
      <c r="G48" s="102"/>
      <c r="H48" s="110">
        <v>42</v>
      </c>
      <c r="I48" s="43">
        <v>25</v>
      </c>
      <c r="M48" s="109"/>
    </row>
    <row r="49" spans="1:13" ht="15.75" customHeight="1">
      <c r="A49" s="53" t="s">
        <v>12</v>
      </c>
      <c r="B49" s="54" t="s">
        <v>629</v>
      </c>
      <c r="C49" s="55"/>
      <c r="D49" s="55"/>
      <c r="E49" s="55"/>
      <c r="F49" s="53">
        <v>7</v>
      </c>
      <c r="G49" s="103">
        <v>1</v>
      </c>
      <c r="H49" s="111">
        <v>15</v>
      </c>
      <c r="I49" s="58">
        <v>26</v>
      </c>
      <c r="M49" s="109"/>
    </row>
    <row r="50" spans="2:13" ht="12.75" customHeight="1">
      <c r="B50" s="61"/>
      <c r="C50" s="61"/>
      <c r="D50" s="61"/>
      <c r="E50" s="61"/>
      <c r="F50" s="109"/>
      <c r="G50" s="112"/>
      <c r="H50" s="109"/>
      <c r="I50" s="109"/>
      <c r="M50" s="109"/>
    </row>
    <row r="51" spans="1:13" ht="15.75" customHeight="1">
      <c r="A51" s="62" t="s">
        <v>588</v>
      </c>
      <c r="B51" s="30" t="s">
        <v>618</v>
      </c>
      <c r="C51" s="30"/>
      <c r="D51" s="30"/>
      <c r="E51" s="30"/>
      <c r="F51" s="104">
        <v>160</v>
      </c>
      <c r="G51" s="106">
        <v>16</v>
      </c>
      <c r="H51" s="106">
        <v>215</v>
      </c>
      <c r="I51" s="105">
        <v>99</v>
      </c>
      <c r="M51" s="109"/>
    </row>
    <row r="52" spans="1:13" ht="7.5" customHeight="1">
      <c r="A52" s="89"/>
      <c r="B52" s="80"/>
      <c r="C52" s="80"/>
      <c r="D52" s="80"/>
      <c r="E52" s="80"/>
      <c r="F52" s="126"/>
      <c r="G52" s="127"/>
      <c r="H52" s="127"/>
      <c r="I52" s="127"/>
      <c r="M52" s="109"/>
    </row>
    <row r="53" spans="1:13" ht="12.75" customHeight="1">
      <c r="A53" s="128" t="s">
        <v>908</v>
      </c>
      <c r="B53" s="80"/>
      <c r="C53" s="80"/>
      <c r="D53" s="80"/>
      <c r="E53" s="80"/>
      <c r="F53" s="126"/>
      <c r="G53" s="127"/>
      <c r="H53" s="127"/>
      <c r="I53" s="127"/>
      <c r="M53" s="109"/>
    </row>
    <row r="54" ht="9.75" customHeight="1"/>
    <row r="55" ht="19.5" customHeight="1">
      <c r="A55" s="124" t="s">
        <v>907</v>
      </c>
    </row>
    <row r="56" spans="1:9" ht="18" customHeight="1">
      <c r="A56" s="28" t="s">
        <v>714</v>
      </c>
      <c r="B56" s="29" t="s">
        <v>896</v>
      </c>
      <c r="C56" s="30"/>
      <c r="D56" s="30"/>
      <c r="E56" s="30"/>
      <c r="F56" s="28" t="s">
        <v>855</v>
      </c>
      <c r="G56" s="32" t="s">
        <v>715</v>
      </c>
      <c r="H56" s="32" t="s">
        <v>856</v>
      </c>
      <c r="I56" s="33" t="s">
        <v>857</v>
      </c>
    </row>
    <row r="57" spans="1:13" ht="15.75" customHeight="1">
      <c r="A57" s="34" t="s">
        <v>715</v>
      </c>
      <c r="B57" s="35" t="s">
        <v>626</v>
      </c>
      <c r="C57" s="35"/>
      <c r="D57" s="35"/>
      <c r="E57" s="35"/>
      <c r="F57" s="118">
        <f>F46*100/F$51</f>
        <v>38.125</v>
      </c>
      <c r="G57" s="37">
        <f>G46*100/G$51</f>
        <v>62.5</v>
      </c>
      <c r="H57" s="37">
        <f>H46*100/H$51</f>
        <v>36.27906976744186</v>
      </c>
      <c r="I57" s="119">
        <f>I46*100/I$51</f>
        <v>20.2020202020202</v>
      </c>
      <c r="M57" s="109"/>
    </row>
    <row r="58" spans="1:13" ht="15.75" customHeight="1">
      <c r="A58" s="39" t="s">
        <v>729</v>
      </c>
      <c r="B58" s="40" t="s">
        <v>627</v>
      </c>
      <c r="C58" s="40"/>
      <c r="D58" s="40"/>
      <c r="E58" s="40"/>
      <c r="F58" s="120">
        <f aca="true" t="shared" si="4" ref="F58:I60">F47*100/F$51</f>
        <v>40</v>
      </c>
      <c r="G58" s="42">
        <f t="shared" si="4"/>
        <v>31.25</v>
      </c>
      <c r="H58" s="42">
        <f t="shared" si="4"/>
        <v>37.2093023255814</v>
      </c>
      <c r="I58" s="121">
        <f t="shared" si="4"/>
        <v>28.282828282828284</v>
      </c>
      <c r="M58" s="109"/>
    </row>
    <row r="59" spans="1:13" ht="15.75" customHeight="1">
      <c r="A59" s="39" t="s">
        <v>801</v>
      </c>
      <c r="B59" s="47" t="s">
        <v>628</v>
      </c>
      <c r="C59" s="40"/>
      <c r="D59" s="40"/>
      <c r="E59" s="40"/>
      <c r="F59" s="120">
        <f t="shared" si="4"/>
        <v>17.5</v>
      </c>
      <c r="G59" s="42">
        <f t="shared" si="4"/>
        <v>0</v>
      </c>
      <c r="H59" s="42">
        <f t="shared" si="4"/>
        <v>19.53488372093023</v>
      </c>
      <c r="I59" s="121">
        <f t="shared" si="4"/>
        <v>25.252525252525253</v>
      </c>
      <c r="M59" s="109"/>
    </row>
    <row r="60" spans="1:13" ht="15.75" customHeight="1">
      <c r="A60" s="53" t="s">
        <v>12</v>
      </c>
      <c r="B60" s="54" t="s">
        <v>629</v>
      </c>
      <c r="C60" s="55"/>
      <c r="D60" s="55"/>
      <c r="E60" s="55"/>
      <c r="F60" s="122">
        <f t="shared" si="4"/>
        <v>4.375</v>
      </c>
      <c r="G60" s="57">
        <f t="shared" si="4"/>
        <v>6.25</v>
      </c>
      <c r="H60" s="57">
        <f t="shared" si="4"/>
        <v>6.976744186046512</v>
      </c>
      <c r="I60" s="123">
        <f t="shared" si="4"/>
        <v>26.262626262626263</v>
      </c>
      <c r="M60" s="109"/>
    </row>
    <row r="61" spans="2:13" ht="12.75">
      <c r="B61" s="61"/>
      <c r="C61" s="61"/>
      <c r="D61" s="61"/>
      <c r="E61" s="61"/>
      <c r="F61" s="109"/>
      <c r="G61" s="112"/>
      <c r="H61" s="109"/>
      <c r="I61" s="109"/>
      <c r="M61" s="109"/>
    </row>
    <row r="62" spans="1:13" ht="15.75" customHeight="1">
      <c r="A62" s="62" t="s">
        <v>588</v>
      </c>
      <c r="B62" s="30" t="s">
        <v>618</v>
      </c>
      <c r="C62" s="30"/>
      <c r="D62" s="30"/>
      <c r="E62" s="30"/>
      <c r="F62" s="125">
        <f>SUM(F57:F60)</f>
        <v>100</v>
      </c>
      <c r="G62" s="106">
        <f>SUM(G57:G60)</f>
        <v>100</v>
      </c>
      <c r="H62" s="106">
        <f>SUM(H57:H60)</f>
        <v>100</v>
      </c>
      <c r="I62" s="105">
        <f>SUM(I57:I60)</f>
        <v>100</v>
      </c>
      <c r="M62" s="109"/>
    </row>
    <row r="91" ht="18.75" customHeight="1">
      <c r="A91" s="124" t="s">
        <v>909</v>
      </c>
    </row>
    <row r="92" spans="1:14" ht="18.75" customHeight="1">
      <c r="A92" s="28" t="s">
        <v>714</v>
      </c>
      <c r="B92" s="29" t="s">
        <v>896</v>
      </c>
      <c r="C92" s="30"/>
      <c r="D92" s="30"/>
      <c r="E92" s="30"/>
      <c r="F92" s="28" t="s">
        <v>905</v>
      </c>
      <c r="G92" s="32" t="s">
        <v>897</v>
      </c>
      <c r="H92" s="32" t="s">
        <v>898</v>
      </c>
      <c r="I92" s="32" t="s">
        <v>902</v>
      </c>
      <c r="J92" s="32" t="s">
        <v>901</v>
      </c>
      <c r="K92" s="32" t="s">
        <v>899</v>
      </c>
      <c r="L92" s="33" t="s">
        <v>900</v>
      </c>
      <c r="N92" s="107" t="s">
        <v>580</v>
      </c>
    </row>
    <row r="93" spans="1:14" ht="15.75" customHeight="1">
      <c r="A93" s="34" t="s">
        <v>715</v>
      </c>
      <c r="B93" s="35" t="s">
        <v>702</v>
      </c>
      <c r="C93" s="35"/>
      <c r="D93" s="35"/>
      <c r="E93" s="35"/>
      <c r="F93" s="34"/>
      <c r="G93" s="101">
        <v>1</v>
      </c>
      <c r="H93" s="108">
        <v>1</v>
      </c>
      <c r="I93" s="108"/>
      <c r="J93" s="108"/>
      <c r="K93" s="108"/>
      <c r="L93" s="38">
        <v>2</v>
      </c>
      <c r="M93" s="109"/>
      <c r="N93" s="113">
        <f aca="true" t="shared" si="5" ref="N93:N98">SUM(F93:L93)</f>
        <v>4</v>
      </c>
    </row>
    <row r="94" spans="1:14" ht="15.75" customHeight="1">
      <c r="A94" s="39" t="s">
        <v>729</v>
      </c>
      <c r="B94" s="40" t="s">
        <v>703</v>
      </c>
      <c r="C94" s="40"/>
      <c r="D94" s="40"/>
      <c r="E94" s="40"/>
      <c r="F94" s="39"/>
      <c r="G94" s="102">
        <v>6</v>
      </c>
      <c r="H94" s="110">
        <v>9</v>
      </c>
      <c r="I94" s="110">
        <v>9</v>
      </c>
      <c r="J94" s="110">
        <v>9</v>
      </c>
      <c r="K94" s="110">
        <v>21</v>
      </c>
      <c r="L94" s="43">
        <v>9</v>
      </c>
      <c r="M94" s="109"/>
      <c r="N94" s="114">
        <f t="shared" si="5"/>
        <v>63</v>
      </c>
    </row>
    <row r="95" spans="1:14" ht="15.75" customHeight="1">
      <c r="A95" s="39" t="s">
        <v>801</v>
      </c>
      <c r="B95" s="47" t="s">
        <v>630</v>
      </c>
      <c r="C95" s="40"/>
      <c r="D95" s="40"/>
      <c r="E95" s="40"/>
      <c r="F95" s="39">
        <v>8</v>
      </c>
      <c r="G95" s="102">
        <v>11</v>
      </c>
      <c r="H95" s="110">
        <v>5</v>
      </c>
      <c r="I95" s="110"/>
      <c r="J95" s="110">
        <v>5</v>
      </c>
      <c r="K95" s="110">
        <v>24</v>
      </c>
      <c r="L95" s="43">
        <v>6</v>
      </c>
      <c r="M95" s="109"/>
      <c r="N95" s="114">
        <f t="shared" si="5"/>
        <v>59</v>
      </c>
    </row>
    <row r="96" spans="1:14" ht="15.75" customHeight="1">
      <c r="A96" s="129" t="s">
        <v>12</v>
      </c>
      <c r="B96" s="130" t="s">
        <v>704</v>
      </c>
      <c r="C96" s="131"/>
      <c r="D96" s="131"/>
      <c r="E96" s="131"/>
      <c r="F96" s="129"/>
      <c r="G96" s="132"/>
      <c r="H96" s="133">
        <v>15</v>
      </c>
      <c r="I96" s="133">
        <v>10</v>
      </c>
      <c r="J96" s="133">
        <v>4</v>
      </c>
      <c r="K96" s="133">
        <v>4</v>
      </c>
      <c r="L96" s="134">
        <v>17</v>
      </c>
      <c r="M96" s="109"/>
      <c r="N96" s="114">
        <f t="shared" si="5"/>
        <v>50</v>
      </c>
    </row>
    <row r="97" spans="1:14" ht="15.75" customHeight="1">
      <c r="A97" s="129" t="s">
        <v>83</v>
      </c>
      <c r="B97" s="130" t="s">
        <v>705</v>
      </c>
      <c r="C97" s="131"/>
      <c r="D97" s="131"/>
      <c r="E97" s="131"/>
      <c r="F97" s="129">
        <v>2</v>
      </c>
      <c r="G97" s="132">
        <v>12</v>
      </c>
      <c r="H97" s="133">
        <v>16</v>
      </c>
      <c r="I97" s="133">
        <v>41</v>
      </c>
      <c r="J97" s="133">
        <v>6</v>
      </c>
      <c r="K97" s="133">
        <v>18</v>
      </c>
      <c r="L97" s="134">
        <v>41</v>
      </c>
      <c r="M97" s="109"/>
      <c r="N97" s="114">
        <f t="shared" si="5"/>
        <v>136</v>
      </c>
    </row>
    <row r="98" spans="1:14" ht="15.75" customHeight="1">
      <c r="A98" s="53" t="s">
        <v>708</v>
      </c>
      <c r="B98" s="54" t="s">
        <v>631</v>
      </c>
      <c r="C98" s="55"/>
      <c r="D98" s="55"/>
      <c r="E98" s="55"/>
      <c r="F98" s="53">
        <v>7</v>
      </c>
      <c r="G98" s="103">
        <v>44</v>
      </c>
      <c r="H98" s="111">
        <v>17</v>
      </c>
      <c r="I98" s="111">
        <v>12</v>
      </c>
      <c r="J98" s="111">
        <v>28</v>
      </c>
      <c r="K98" s="111">
        <v>41</v>
      </c>
      <c r="L98" s="58">
        <v>32</v>
      </c>
      <c r="M98" s="109"/>
      <c r="N98" s="115">
        <f t="shared" si="5"/>
        <v>181</v>
      </c>
    </row>
    <row r="99" spans="2:14" ht="12.75" customHeight="1">
      <c r="B99" s="61"/>
      <c r="C99" s="61"/>
      <c r="D99" s="61"/>
      <c r="E99" s="61"/>
      <c r="F99" s="109"/>
      <c r="G99" s="112"/>
      <c r="H99" s="109"/>
      <c r="I99" s="109"/>
      <c r="J99" s="109"/>
      <c r="K99" s="109"/>
      <c r="L99" s="109"/>
      <c r="M99" s="109"/>
      <c r="N99" s="116"/>
    </row>
    <row r="100" spans="1:14" ht="15.75" customHeight="1">
      <c r="A100" s="62" t="s">
        <v>588</v>
      </c>
      <c r="B100" s="30" t="s">
        <v>618</v>
      </c>
      <c r="C100" s="30"/>
      <c r="D100" s="30"/>
      <c r="E100" s="30"/>
      <c r="F100" s="104">
        <v>17</v>
      </c>
      <c r="G100" s="106">
        <v>74</v>
      </c>
      <c r="H100" s="106">
        <v>63</v>
      </c>
      <c r="I100" s="106">
        <v>72</v>
      </c>
      <c r="J100" s="106">
        <v>52</v>
      </c>
      <c r="K100" s="106">
        <v>108</v>
      </c>
      <c r="L100" s="105">
        <v>107</v>
      </c>
      <c r="M100" s="109"/>
      <c r="N100" s="117">
        <f>SUM(F100:L100)</f>
        <v>493</v>
      </c>
    </row>
    <row r="102" ht="19.5" customHeight="1">
      <c r="A102" s="124" t="s">
        <v>910</v>
      </c>
    </row>
    <row r="103" spans="1:14" ht="18" customHeight="1">
      <c r="A103" s="28" t="s">
        <v>714</v>
      </c>
      <c r="B103" s="29" t="s">
        <v>896</v>
      </c>
      <c r="C103" s="30"/>
      <c r="D103" s="30"/>
      <c r="E103" s="30"/>
      <c r="F103" s="28" t="s">
        <v>905</v>
      </c>
      <c r="G103" s="32" t="s">
        <v>897</v>
      </c>
      <c r="H103" s="32" t="s">
        <v>898</v>
      </c>
      <c r="I103" s="32" t="s">
        <v>902</v>
      </c>
      <c r="J103" s="32" t="s">
        <v>901</v>
      </c>
      <c r="K103" s="32" t="s">
        <v>899</v>
      </c>
      <c r="L103" s="33" t="s">
        <v>900</v>
      </c>
      <c r="N103" s="107" t="s">
        <v>580</v>
      </c>
    </row>
    <row r="104" spans="1:14" ht="15.75" customHeight="1">
      <c r="A104" s="34" t="s">
        <v>715</v>
      </c>
      <c r="B104" s="35" t="s">
        <v>702</v>
      </c>
      <c r="C104" s="35"/>
      <c r="D104" s="35"/>
      <c r="E104" s="35"/>
      <c r="F104" s="118">
        <f>F93*100/F$100</f>
        <v>0</v>
      </c>
      <c r="G104" s="37">
        <f aca="true" t="shared" si="6" ref="G104:L104">G93*100/G$100</f>
        <v>1.3513513513513513</v>
      </c>
      <c r="H104" s="37">
        <f t="shared" si="6"/>
        <v>1.5873015873015872</v>
      </c>
      <c r="I104" s="37">
        <f t="shared" si="6"/>
        <v>0</v>
      </c>
      <c r="J104" s="37">
        <f t="shared" si="6"/>
        <v>0</v>
      </c>
      <c r="K104" s="37">
        <f t="shared" si="6"/>
        <v>0</v>
      </c>
      <c r="L104" s="119">
        <f t="shared" si="6"/>
        <v>1.8691588785046729</v>
      </c>
      <c r="M104" s="109"/>
      <c r="N104" s="136">
        <f aca="true" t="shared" si="7" ref="N104:N109">N93*100/N$100</f>
        <v>0.8113590263691683</v>
      </c>
    </row>
    <row r="105" spans="1:14" ht="15.75" customHeight="1">
      <c r="A105" s="39" t="s">
        <v>729</v>
      </c>
      <c r="B105" s="40" t="s">
        <v>703</v>
      </c>
      <c r="C105" s="40"/>
      <c r="D105" s="40"/>
      <c r="E105" s="40"/>
      <c r="F105" s="120">
        <f aca="true" t="shared" si="8" ref="F105:L109">F94*100/F$100</f>
        <v>0</v>
      </c>
      <c r="G105" s="42">
        <f t="shared" si="8"/>
        <v>8.108108108108109</v>
      </c>
      <c r="H105" s="42">
        <f t="shared" si="8"/>
        <v>14.285714285714286</v>
      </c>
      <c r="I105" s="42">
        <f t="shared" si="8"/>
        <v>12.5</v>
      </c>
      <c r="J105" s="42">
        <f t="shared" si="8"/>
        <v>17.307692307692307</v>
      </c>
      <c r="K105" s="42">
        <f t="shared" si="8"/>
        <v>19.444444444444443</v>
      </c>
      <c r="L105" s="121">
        <f t="shared" si="8"/>
        <v>8.411214953271028</v>
      </c>
      <c r="M105" s="109"/>
      <c r="N105" s="137">
        <f t="shared" si="7"/>
        <v>12.778904665314402</v>
      </c>
    </row>
    <row r="106" spans="1:14" ht="15.75" customHeight="1">
      <c r="A106" s="39" t="s">
        <v>801</v>
      </c>
      <c r="B106" s="47" t="s">
        <v>630</v>
      </c>
      <c r="C106" s="40"/>
      <c r="D106" s="40"/>
      <c r="E106" s="40"/>
      <c r="F106" s="120">
        <f t="shared" si="8"/>
        <v>47.05882352941177</v>
      </c>
      <c r="G106" s="42">
        <f t="shared" si="8"/>
        <v>14.864864864864865</v>
      </c>
      <c r="H106" s="42">
        <f t="shared" si="8"/>
        <v>7.936507936507937</v>
      </c>
      <c r="I106" s="42">
        <f t="shared" si="8"/>
        <v>0</v>
      </c>
      <c r="J106" s="42">
        <f t="shared" si="8"/>
        <v>9.615384615384615</v>
      </c>
      <c r="K106" s="42">
        <f t="shared" si="8"/>
        <v>22.22222222222222</v>
      </c>
      <c r="L106" s="121">
        <f t="shared" si="8"/>
        <v>5.607476635514018</v>
      </c>
      <c r="M106" s="109"/>
      <c r="N106" s="137">
        <f t="shared" si="7"/>
        <v>11.967545638945234</v>
      </c>
    </row>
    <row r="107" spans="1:14" ht="15.75" customHeight="1">
      <c r="A107" s="129" t="s">
        <v>12</v>
      </c>
      <c r="B107" s="130" t="s">
        <v>704</v>
      </c>
      <c r="C107" s="131"/>
      <c r="D107" s="131"/>
      <c r="E107" s="131"/>
      <c r="F107" s="120">
        <f t="shared" si="8"/>
        <v>0</v>
      </c>
      <c r="G107" s="42">
        <f t="shared" si="8"/>
        <v>0</v>
      </c>
      <c r="H107" s="42">
        <f t="shared" si="8"/>
        <v>23.80952380952381</v>
      </c>
      <c r="I107" s="42">
        <f t="shared" si="8"/>
        <v>13.88888888888889</v>
      </c>
      <c r="J107" s="42">
        <f t="shared" si="8"/>
        <v>7.6923076923076925</v>
      </c>
      <c r="K107" s="42">
        <f t="shared" si="8"/>
        <v>3.7037037037037037</v>
      </c>
      <c r="L107" s="121">
        <f t="shared" si="8"/>
        <v>15.88785046728972</v>
      </c>
      <c r="M107" s="109"/>
      <c r="N107" s="137">
        <f t="shared" si="7"/>
        <v>10.141987829614605</v>
      </c>
    </row>
    <row r="108" spans="1:14" ht="15.75" customHeight="1">
      <c r="A108" s="129" t="s">
        <v>83</v>
      </c>
      <c r="B108" s="130" t="s">
        <v>705</v>
      </c>
      <c r="C108" s="131"/>
      <c r="D108" s="131"/>
      <c r="E108" s="131"/>
      <c r="F108" s="120">
        <f t="shared" si="8"/>
        <v>11.764705882352942</v>
      </c>
      <c r="G108" s="42">
        <f t="shared" si="8"/>
        <v>16.216216216216218</v>
      </c>
      <c r="H108" s="42">
        <f t="shared" si="8"/>
        <v>25.396825396825395</v>
      </c>
      <c r="I108" s="42">
        <f t="shared" si="8"/>
        <v>56.94444444444444</v>
      </c>
      <c r="J108" s="42">
        <f t="shared" si="8"/>
        <v>11.538461538461538</v>
      </c>
      <c r="K108" s="42">
        <f t="shared" si="8"/>
        <v>16.666666666666668</v>
      </c>
      <c r="L108" s="121">
        <f t="shared" si="8"/>
        <v>38.3177570093458</v>
      </c>
      <c r="M108" s="109"/>
      <c r="N108" s="137">
        <f t="shared" si="7"/>
        <v>27.586206896551722</v>
      </c>
    </row>
    <row r="109" spans="1:14" ht="15.75" customHeight="1">
      <c r="A109" s="53" t="s">
        <v>708</v>
      </c>
      <c r="B109" s="54" t="s">
        <v>631</v>
      </c>
      <c r="C109" s="55"/>
      <c r="D109" s="55"/>
      <c r="E109" s="55"/>
      <c r="F109" s="122">
        <f t="shared" si="8"/>
        <v>41.1764705882353</v>
      </c>
      <c r="G109" s="57">
        <f t="shared" si="8"/>
        <v>59.45945945945946</v>
      </c>
      <c r="H109" s="57">
        <f t="shared" si="8"/>
        <v>26.984126984126984</v>
      </c>
      <c r="I109" s="57">
        <f t="shared" si="8"/>
        <v>16.666666666666668</v>
      </c>
      <c r="J109" s="57">
        <f t="shared" si="8"/>
        <v>53.84615384615385</v>
      </c>
      <c r="K109" s="57">
        <f t="shared" si="8"/>
        <v>37.96296296296296</v>
      </c>
      <c r="L109" s="123">
        <f t="shared" si="8"/>
        <v>29.906542056074766</v>
      </c>
      <c r="M109" s="109"/>
      <c r="N109" s="138">
        <f t="shared" si="7"/>
        <v>36.71399594320487</v>
      </c>
    </row>
    <row r="110" spans="2:14" ht="12.75">
      <c r="B110" s="61"/>
      <c r="C110" s="61"/>
      <c r="D110" s="61"/>
      <c r="E110" s="61"/>
      <c r="F110" s="109"/>
      <c r="G110" s="112"/>
      <c r="H110" s="109"/>
      <c r="I110" s="109"/>
      <c r="J110" s="109"/>
      <c r="K110" s="109"/>
      <c r="L110" s="109"/>
      <c r="M110" s="109"/>
      <c r="N110" s="116"/>
    </row>
    <row r="111" spans="1:14" ht="15.75" customHeight="1">
      <c r="A111" s="62" t="s">
        <v>588</v>
      </c>
      <c r="B111" s="30" t="s">
        <v>618</v>
      </c>
      <c r="C111" s="30"/>
      <c r="D111" s="30"/>
      <c r="E111" s="30"/>
      <c r="F111" s="125">
        <f aca="true" t="shared" si="9" ref="F111:L111">SUM(F104:F109)</f>
        <v>100</v>
      </c>
      <c r="G111" s="106">
        <f t="shared" si="9"/>
        <v>100</v>
      </c>
      <c r="H111" s="106">
        <f t="shared" si="9"/>
        <v>100</v>
      </c>
      <c r="I111" s="106">
        <f t="shared" si="9"/>
        <v>100</v>
      </c>
      <c r="J111" s="106">
        <f t="shared" si="9"/>
        <v>100</v>
      </c>
      <c r="K111" s="106">
        <f t="shared" si="9"/>
        <v>100</v>
      </c>
      <c r="L111" s="105">
        <f t="shared" si="9"/>
        <v>100.00000000000001</v>
      </c>
      <c r="M111" s="109"/>
      <c r="N111" s="135">
        <f>SUM(N104:N109)</f>
        <v>100</v>
      </c>
    </row>
    <row r="133" ht="18.75" customHeight="1">
      <c r="A133" s="124" t="s">
        <v>911</v>
      </c>
    </row>
    <row r="134" spans="1:9" ht="16.5" customHeight="1">
      <c r="A134" s="28" t="s">
        <v>714</v>
      </c>
      <c r="B134" s="29" t="s">
        <v>896</v>
      </c>
      <c r="C134" s="30"/>
      <c r="D134" s="30"/>
      <c r="E134" s="30"/>
      <c r="F134" s="28" t="s">
        <v>855</v>
      </c>
      <c r="G134" s="32" t="s">
        <v>715</v>
      </c>
      <c r="H134" s="32" t="s">
        <v>856</v>
      </c>
      <c r="I134" s="33" t="s">
        <v>857</v>
      </c>
    </row>
    <row r="135" spans="1:13" ht="14.25" customHeight="1">
      <c r="A135" s="34" t="s">
        <v>715</v>
      </c>
      <c r="B135" s="35" t="s">
        <v>702</v>
      </c>
      <c r="C135" s="35"/>
      <c r="D135" s="35"/>
      <c r="E135" s="35"/>
      <c r="F135" s="34"/>
      <c r="G135" s="101"/>
      <c r="H135" s="108">
        <v>3</v>
      </c>
      <c r="I135" s="38">
        <v>1</v>
      </c>
      <c r="M135" s="109"/>
    </row>
    <row r="136" spans="1:13" ht="14.25" customHeight="1">
      <c r="A136" s="39" t="s">
        <v>729</v>
      </c>
      <c r="B136" s="40" t="s">
        <v>703</v>
      </c>
      <c r="C136" s="40"/>
      <c r="D136" s="40"/>
      <c r="E136" s="40"/>
      <c r="F136" s="39">
        <v>36</v>
      </c>
      <c r="G136" s="102">
        <v>5</v>
      </c>
      <c r="H136" s="110">
        <v>17</v>
      </c>
      <c r="I136" s="43">
        <v>5</v>
      </c>
      <c r="M136" s="109"/>
    </row>
    <row r="137" spans="1:13" ht="14.25" customHeight="1">
      <c r="A137" s="39" t="s">
        <v>801</v>
      </c>
      <c r="B137" s="47" t="s">
        <v>630</v>
      </c>
      <c r="C137" s="40"/>
      <c r="D137" s="40"/>
      <c r="E137" s="40"/>
      <c r="F137" s="39">
        <v>9</v>
      </c>
      <c r="G137" s="102">
        <v>1</v>
      </c>
      <c r="H137" s="110">
        <v>16</v>
      </c>
      <c r="I137" s="43">
        <v>33</v>
      </c>
      <c r="M137" s="109"/>
    </row>
    <row r="138" spans="1:13" ht="14.25" customHeight="1">
      <c r="A138" s="129" t="s">
        <v>12</v>
      </c>
      <c r="B138" s="130" t="s">
        <v>704</v>
      </c>
      <c r="C138" s="131"/>
      <c r="D138" s="131"/>
      <c r="E138" s="131"/>
      <c r="F138" s="129">
        <v>34</v>
      </c>
      <c r="G138" s="132">
        <v>1</v>
      </c>
      <c r="H138" s="133">
        <v>11</v>
      </c>
      <c r="I138" s="134">
        <v>4</v>
      </c>
      <c r="M138" s="109"/>
    </row>
    <row r="139" spans="1:13" ht="14.25" customHeight="1">
      <c r="A139" s="129" t="s">
        <v>83</v>
      </c>
      <c r="B139" s="130" t="s">
        <v>705</v>
      </c>
      <c r="C139" s="131"/>
      <c r="D139" s="131"/>
      <c r="E139" s="131"/>
      <c r="F139" s="129">
        <v>38</v>
      </c>
      <c r="G139" s="132">
        <v>2</v>
      </c>
      <c r="H139" s="133">
        <v>76</v>
      </c>
      <c r="I139" s="134">
        <v>20</v>
      </c>
      <c r="M139" s="109"/>
    </row>
    <row r="140" spans="1:13" ht="14.25" customHeight="1">
      <c r="A140" s="53" t="s">
        <v>708</v>
      </c>
      <c r="B140" s="54" t="s">
        <v>631</v>
      </c>
      <c r="C140" s="55"/>
      <c r="D140" s="55"/>
      <c r="E140" s="55"/>
      <c r="F140" s="53">
        <v>44</v>
      </c>
      <c r="G140" s="103">
        <v>7</v>
      </c>
      <c r="H140" s="111">
        <v>94</v>
      </c>
      <c r="I140" s="58">
        <v>36</v>
      </c>
      <c r="M140" s="109"/>
    </row>
    <row r="141" spans="2:13" ht="10.5" customHeight="1">
      <c r="B141" s="61"/>
      <c r="C141" s="61"/>
      <c r="D141" s="61"/>
      <c r="E141" s="61"/>
      <c r="F141" s="109"/>
      <c r="G141" s="112"/>
      <c r="H141" s="109"/>
      <c r="I141" s="109"/>
      <c r="M141" s="109"/>
    </row>
    <row r="142" spans="1:13" ht="14.25" customHeight="1">
      <c r="A142" s="62" t="s">
        <v>588</v>
      </c>
      <c r="B142" s="30" t="s">
        <v>618</v>
      </c>
      <c r="C142" s="30"/>
      <c r="D142" s="30"/>
      <c r="E142" s="30"/>
      <c r="F142" s="104">
        <v>161</v>
      </c>
      <c r="G142" s="106">
        <v>16</v>
      </c>
      <c r="H142" s="106">
        <v>217</v>
      </c>
      <c r="I142" s="105">
        <v>99</v>
      </c>
      <c r="M142" s="109"/>
    </row>
    <row r="143" spans="1:13" ht="7.5" customHeight="1">
      <c r="A143" s="89"/>
      <c r="B143" s="80"/>
      <c r="C143" s="80"/>
      <c r="D143" s="80"/>
      <c r="E143" s="80"/>
      <c r="F143" s="126"/>
      <c r="G143" s="127"/>
      <c r="H143" s="127"/>
      <c r="I143" s="127"/>
      <c r="M143" s="109"/>
    </row>
    <row r="144" spans="1:13" ht="12.75" customHeight="1">
      <c r="A144" s="128" t="s">
        <v>908</v>
      </c>
      <c r="B144" s="80"/>
      <c r="C144" s="80"/>
      <c r="D144" s="80"/>
      <c r="E144" s="80"/>
      <c r="F144" s="126"/>
      <c r="G144" s="127"/>
      <c r="H144" s="127"/>
      <c r="I144" s="127"/>
      <c r="M144" s="109"/>
    </row>
    <row r="145" ht="9.75" customHeight="1"/>
    <row r="146" ht="19.5" customHeight="1">
      <c r="A146" s="124" t="s">
        <v>912</v>
      </c>
    </row>
    <row r="147" spans="1:9" ht="16.5" customHeight="1">
      <c r="A147" s="28" t="s">
        <v>714</v>
      </c>
      <c r="B147" s="29" t="s">
        <v>896</v>
      </c>
      <c r="C147" s="30"/>
      <c r="D147" s="30"/>
      <c r="E147" s="30"/>
      <c r="F147" s="28" t="s">
        <v>855</v>
      </c>
      <c r="G147" s="32" t="s">
        <v>715</v>
      </c>
      <c r="H147" s="32" t="s">
        <v>856</v>
      </c>
      <c r="I147" s="33" t="s">
        <v>857</v>
      </c>
    </row>
    <row r="148" spans="1:13" ht="14.25" customHeight="1">
      <c r="A148" s="34" t="s">
        <v>715</v>
      </c>
      <c r="B148" s="35" t="s">
        <v>702</v>
      </c>
      <c r="C148" s="35"/>
      <c r="D148" s="35"/>
      <c r="E148" s="35"/>
      <c r="F148" s="118">
        <f>F135*100/F$142</f>
        <v>0</v>
      </c>
      <c r="G148" s="37">
        <f>G135*100/G$142</f>
        <v>0</v>
      </c>
      <c r="H148" s="37">
        <f>H135*100/H$142</f>
        <v>1.3824884792626728</v>
      </c>
      <c r="I148" s="119">
        <f>I135*100/I$142</f>
        <v>1.0101010101010102</v>
      </c>
      <c r="M148" s="109"/>
    </row>
    <row r="149" spans="1:13" ht="14.25" customHeight="1">
      <c r="A149" s="39" t="s">
        <v>729</v>
      </c>
      <c r="B149" s="40" t="s">
        <v>703</v>
      </c>
      <c r="C149" s="40"/>
      <c r="D149" s="40"/>
      <c r="E149" s="40"/>
      <c r="F149" s="120">
        <f aca="true" t="shared" si="10" ref="F149:I153">F136*100/F$142</f>
        <v>22.36024844720497</v>
      </c>
      <c r="G149" s="42">
        <f t="shared" si="10"/>
        <v>31.25</v>
      </c>
      <c r="H149" s="42">
        <f t="shared" si="10"/>
        <v>7.8341013824884795</v>
      </c>
      <c r="I149" s="121">
        <f t="shared" si="10"/>
        <v>5.05050505050505</v>
      </c>
      <c r="M149" s="109"/>
    </row>
    <row r="150" spans="1:13" ht="14.25" customHeight="1">
      <c r="A150" s="39" t="s">
        <v>801</v>
      </c>
      <c r="B150" s="47" t="s">
        <v>630</v>
      </c>
      <c r="C150" s="40"/>
      <c r="D150" s="40"/>
      <c r="E150" s="40"/>
      <c r="F150" s="120">
        <f t="shared" si="10"/>
        <v>5.590062111801243</v>
      </c>
      <c r="G150" s="42">
        <f t="shared" si="10"/>
        <v>6.25</v>
      </c>
      <c r="H150" s="42">
        <f t="shared" si="10"/>
        <v>7.373271889400922</v>
      </c>
      <c r="I150" s="121">
        <f t="shared" si="10"/>
        <v>33.333333333333336</v>
      </c>
      <c r="M150" s="109"/>
    </row>
    <row r="151" spans="1:13" ht="14.25" customHeight="1">
      <c r="A151" s="129" t="s">
        <v>12</v>
      </c>
      <c r="B151" s="130" t="s">
        <v>704</v>
      </c>
      <c r="C151" s="131"/>
      <c r="D151" s="131"/>
      <c r="E151" s="131"/>
      <c r="F151" s="120">
        <f t="shared" si="10"/>
        <v>21.11801242236025</v>
      </c>
      <c r="G151" s="42">
        <f t="shared" si="10"/>
        <v>6.25</v>
      </c>
      <c r="H151" s="42">
        <f t="shared" si="10"/>
        <v>5.0691244239631335</v>
      </c>
      <c r="I151" s="121">
        <f t="shared" si="10"/>
        <v>4.040404040404041</v>
      </c>
      <c r="M151" s="109"/>
    </row>
    <row r="152" spans="1:13" ht="14.25" customHeight="1">
      <c r="A152" s="129" t="s">
        <v>83</v>
      </c>
      <c r="B152" s="130" t="s">
        <v>705</v>
      </c>
      <c r="C152" s="131"/>
      <c r="D152" s="131"/>
      <c r="E152" s="131"/>
      <c r="F152" s="120">
        <f t="shared" si="10"/>
        <v>23.60248447204969</v>
      </c>
      <c r="G152" s="42">
        <f t="shared" si="10"/>
        <v>12.5</v>
      </c>
      <c r="H152" s="42">
        <f t="shared" si="10"/>
        <v>35.02304147465438</v>
      </c>
      <c r="I152" s="121">
        <f t="shared" si="10"/>
        <v>20.2020202020202</v>
      </c>
      <c r="M152" s="109"/>
    </row>
    <row r="153" spans="1:13" ht="14.25" customHeight="1">
      <c r="A153" s="53" t="s">
        <v>708</v>
      </c>
      <c r="B153" s="54" t="s">
        <v>631</v>
      </c>
      <c r="C153" s="55"/>
      <c r="D153" s="55"/>
      <c r="E153" s="55"/>
      <c r="F153" s="122">
        <f t="shared" si="10"/>
        <v>27.32919254658385</v>
      </c>
      <c r="G153" s="57">
        <f t="shared" si="10"/>
        <v>43.75</v>
      </c>
      <c r="H153" s="57">
        <f t="shared" si="10"/>
        <v>43.31797235023041</v>
      </c>
      <c r="I153" s="123">
        <f t="shared" si="10"/>
        <v>36.36363636363637</v>
      </c>
      <c r="M153" s="109"/>
    </row>
    <row r="154" spans="2:13" ht="10.5" customHeight="1">
      <c r="B154" s="61"/>
      <c r="C154" s="61"/>
      <c r="D154" s="61"/>
      <c r="E154" s="61"/>
      <c r="F154" s="109"/>
      <c r="G154" s="112"/>
      <c r="H154" s="109"/>
      <c r="I154" s="109"/>
      <c r="M154" s="109"/>
    </row>
    <row r="155" spans="1:13" ht="14.25" customHeight="1">
      <c r="A155" s="62" t="s">
        <v>588</v>
      </c>
      <c r="B155" s="30" t="s">
        <v>618</v>
      </c>
      <c r="C155" s="30"/>
      <c r="D155" s="30"/>
      <c r="E155" s="30"/>
      <c r="F155" s="125">
        <f>SUM(F148:F153)</f>
        <v>100.00000000000001</v>
      </c>
      <c r="G155" s="106">
        <f>SUM(G148:G153)</f>
        <v>100</v>
      </c>
      <c r="H155" s="106">
        <f>SUM(H148:H153)</f>
        <v>100</v>
      </c>
      <c r="I155" s="105">
        <f>SUM(I148:I153)</f>
        <v>100</v>
      </c>
      <c r="M155" s="109"/>
    </row>
  </sheetData>
  <conditionalFormatting sqref="A8:A11 A17:A20">
    <cfRule type="expression" priority="1" dxfId="0" stopIfTrue="1">
      <formula>L8&lt;=2</formula>
    </cfRule>
  </conditionalFormatting>
  <conditionalFormatting sqref="B8:B11 B17:B20">
    <cfRule type="expression" priority="2" dxfId="0" stopIfTrue="1">
      <formula>L8&lt;=2</formula>
    </cfRule>
  </conditionalFormatting>
  <conditionalFormatting sqref="A46:A49">
    <cfRule type="expression" priority="3" dxfId="0" stopIfTrue="1">
      <formula>I46&lt;=2</formula>
    </cfRule>
  </conditionalFormatting>
  <conditionalFormatting sqref="B46:B49">
    <cfRule type="expression" priority="4" dxfId="0" stopIfTrue="1">
      <formula>I46&lt;=2</formula>
    </cfRule>
  </conditionalFormatting>
  <printOptions/>
  <pageMargins left="0.75" right="0.49" top="0.56" bottom="0.87" header="0.35" footer="0.5"/>
  <pageSetup horizontalDpi="360" verticalDpi="360" orientation="portrait" paperSize="9" r:id="rId2"/>
  <headerFooter alignWithMargins="0">
    <oddFooter>&amp;L&amp;8Analisi dei dati a cura di Sante Velo&amp;C&amp;8&amp;F [&amp;A]</oddFooter>
  </headerFooter>
  <rowBreaks count="3" manualBreakCount="3">
    <brk id="43" max="255" man="1"/>
    <brk id="90" max="255" man="1"/>
    <brk id="1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6"/>
  <sheetViews>
    <sheetView showGridLines="0" showRowColHeaders="0" workbookViewId="0" topLeftCell="A1">
      <selection activeCell="S22" sqref="S22"/>
    </sheetView>
  </sheetViews>
  <sheetFormatPr defaultColWidth="9.140625" defaultRowHeight="12.75"/>
  <cols>
    <col min="1" max="12" width="5.8515625" style="0" customWidth="1"/>
    <col min="13" max="13" width="4.57421875" style="0" customWidth="1"/>
    <col min="14" max="14" width="7.140625" style="0" customWidth="1"/>
    <col min="15" max="15" width="5.8515625" style="0" customWidth="1"/>
    <col min="16" max="16" width="1.7109375" style="0" customWidth="1"/>
    <col min="17" max="17" width="5.8515625" style="0" customWidth="1"/>
    <col min="18" max="19" width="7.00390625" style="0" customWidth="1"/>
  </cols>
  <sheetData>
    <row r="1" ht="15" customHeight="1">
      <c r="A1" s="2" t="s">
        <v>578</v>
      </c>
    </row>
    <row r="2" ht="15" customHeight="1">
      <c r="A2" s="23" t="s">
        <v>579</v>
      </c>
    </row>
    <row r="3" ht="15" customHeight="1">
      <c r="A3" s="25" t="s">
        <v>620</v>
      </c>
    </row>
    <row r="4" ht="15" customHeight="1">
      <c r="A4" s="65" t="s">
        <v>913</v>
      </c>
    </row>
    <row r="5" ht="15.75" customHeight="1"/>
    <row r="6" ht="18.75" customHeight="1">
      <c r="A6" s="124" t="s">
        <v>916</v>
      </c>
    </row>
    <row r="7" spans="1:14" ht="18.75" customHeight="1">
      <c r="A7" s="28" t="s">
        <v>714</v>
      </c>
      <c r="B7" s="29" t="s">
        <v>917</v>
      </c>
      <c r="C7" s="30"/>
      <c r="D7" s="30"/>
      <c r="E7" s="30"/>
      <c r="F7" s="28" t="s">
        <v>905</v>
      </c>
      <c r="G7" s="32" t="s">
        <v>897</v>
      </c>
      <c r="H7" s="32" t="s">
        <v>898</v>
      </c>
      <c r="I7" s="32" t="s">
        <v>902</v>
      </c>
      <c r="J7" s="32" t="s">
        <v>901</v>
      </c>
      <c r="K7" s="32" t="s">
        <v>899</v>
      </c>
      <c r="L7" s="33" t="s">
        <v>900</v>
      </c>
      <c r="N7" s="107" t="s">
        <v>580</v>
      </c>
    </row>
    <row r="8" spans="1:14" ht="15.75" customHeight="1">
      <c r="A8" s="34" t="s">
        <v>708</v>
      </c>
      <c r="B8" s="35" t="s">
        <v>914</v>
      </c>
      <c r="C8" s="35"/>
      <c r="D8" s="35"/>
      <c r="E8" s="35"/>
      <c r="F8" s="34">
        <v>15</v>
      </c>
      <c r="G8" s="101">
        <v>42</v>
      </c>
      <c r="H8" s="108">
        <v>27</v>
      </c>
      <c r="I8" s="108">
        <v>17</v>
      </c>
      <c r="J8" s="108">
        <v>16</v>
      </c>
      <c r="K8" s="108">
        <v>38</v>
      </c>
      <c r="L8" s="38">
        <v>41</v>
      </c>
      <c r="M8" s="109"/>
      <c r="N8" s="113">
        <f>SUM(F8:L8)</f>
        <v>196</v>
      </c>
    </row>
    <row r="9" spans="1:14" ht="15.75" customHeight="1">
      <c r="A9" s="53" t="s">
        <v>866</v>
      </c>
      <c r="B9" s="54" t="s">
        <v>915</v>
      </c>
      <c r="C9" s="55"/>
      <c r="D9" s="55"/>
      <c r="E9" s="55"/>
      <c r="F9" s="53">
        <v>2</v>
      </c>
      <c r="G9" s="103">
        <v>32</v>
      </c>
      <c r="H9" s="111">
        <v>35</v>
      </c>
      <c r="I9" s="111">
        <v>55</v>
      </c>
      <c r="J9" s="111">
        <v>35</v>
      </c>
      <c r="K9" s="111">
        <v>70</v>
      </c>
      <c r="L9" s="58">
        <v>67</v>
      </c>
      <c r="M9" s="109"/>
      <c r="N9" s="115">
        <f>SUM(F9:L9)</f>
        <v>296</v>
      </c>
    </row>
    <row r="10" spans="2:14" ht="12.75" customHeight="1">
      <c r="B10" s="61"/>
      <c r="C10" s="61"/>
      <c r="D10" s="61"/>
      <c r="E10" s="61"/>
      <c r="F10" s="109"/>
      <c r="G10" s="112"/>
      <c r="H10" s="109"/>
      <c r="I10" s="109"/>
      <c r="J10" s="109"/>
      <c r="K10" s="109"/>
      <c r="L10" s="109"/>
      <c r="M10" s="109"/>
      <c r="N10" s="116"/>
    </row>
    <row r="11" spans="1:14" ht="15.75" customHeight="1">
      <c r="A11" s="62" t="s">
        <v>588</v>
      </c>
      <c r="B11" s="30" t="s">
        <v>618</v>
      </c>
      <c r="C11" s="30"/>
      <c r="D11" s="30"/>
      <c r="E11" s="30"/>
      <c r="F11" s="104">
        <v>17</v>
      </c>
      <c r="G11" s="106">
        <v>74</v>
      </c>
      <c r="H11" s="106">
        <v>62</v>
      </c>
      <c r="I11" s="106">
        <v>72</v>
      </c>
      <c r="J11" s="106">
        <v>51</v>
      </c>
      <c r="K11" s="106">
        <v>108</v>
      </c>
      <c r="L11" s="105">
        <v>108</v>
      </c>
      <c r="M11" s="109"/>
      <c r="N11" s="117">
        <f>SUM(F11:L11)</f>
        <v>492</v>
      </c>
    </row>
    <row r="13" ht="19.5" customHeight="1">
      <c r="A13" s="124" t="s">
        <v>918</v>
      </c>
    </row>
    <row r="14" spans="1:14" ht="18" customHeight="1">
      <c r="A14" s="28" t="s">
        <v>714</v>
      </c>
      <c r="B14" s="29" t="s">
        <v>917</v>
      </c>
      <c r="C14" s="30"/>
      <c r="D14" s="30"/>
      <c r="E14" s="30"/>
      <c r="F14" s="28" t="s">
        <v>905</v>
      </c>
      <c r="G14" s="32" t="s">
        <v>897</v>
      </c>
      <c r="H14" s="32" t="s">
        <v>898</v>
      </c>
      <c r="I14" s="32" t="s">
        <v>902</v>
      </c>
      <c r="J14" s="32" t="s">
        <v>901</v>
      </c>
      <c r="K14" s="32" t="s">
        <v>899</v>
      </c>
      <c r="L14" s="33" t="s">
        <v>900</v>
      </c>
      <c r="N14" s="107" t="s">
        <v>580</v>
      </c>
    </row>
    <row r="15" spans="1:14" ht="15.75" customHeight="1">
      <c r="A15" s="34" t="s">
        <v>708</v>
      </c>
      <c r="B15" s="35" t="s">
        <v>914</v>
      </c>
      <c r="C15" s="35"/>
      <c r="D15" s="35"/>
      <c r="E15" s="35"/>
      <c r="F15" s="118">
        <f aca="true" t="shared" si="0" ref="F15:L16">F8*100/F$11</f>
        <v>88.23529411764706</v>
      </c>
      <c r="G15" s="37">
        <f t="shared" si="0"/>
        <v>56.75675675675676</v>
      </c>
      <c r="H15" s="37">
        <f t="shared" si="0"/>
        <v>43.54838709677419</v>
      </c>
      <c r="I15" s="37">
        <f t="shared" si="0"/>
        <v>23.61111111111111</v>
      </c>
      <c r="J15" s="37">
        <f t="shared" si="0"/>
        <v>31.372549019607842</v>
      </c>
      <c r="K15" s="37">
        <f t="shared" si="0"/>
        <v>35.18518518518518</v>
      </c>
      <c r="L15" s="119">
        <f t="shared" si="0"/>
        <v>37.96296296296296</v>
      </c>
      <c r="M15" s="109"/>
      <c r="N15" s="136">
        <f>N8*100/N$11</f>
        <v>39.83739837398374</v>
      </c>
    </row>
    <row r="16" spans="1:14" ht="15.75" customHeight="1">
      <c r="A16" s="53" t="s">
        <v>866</v>
      </c>
      <c r="B16" s="54" t="s">
        <v>915</v>
      </c>
      <c r="C16" s="55"/>
      <c r="D16" s="55"/>
      <c r="E16" s="55"/>
      <c r="F16" s="122">
        <f t="shared" si="0"/>
        <v>11.764705882352942</v>
      </c>
      <c r="G16" s="57">
        <f t="shared" si="0"/>
        <v>43.24324324324324</v>
      </c>
      <c r="H16" s="57">
        <f t="shared" si="0"/>
        <v>56.45161290322581</v>
      </c>
      <c r="I16" s="57">
        <f t="shared" si="0"/>
        <v>76.38888888888889</v>
      </c>
      <c r="J16" s="57">
        <f t="shared" si="0"/>
        <v>68.62745098039215</v>
      </c>
      <c r="K16" s="57">
        <f t="shared" si="0"/>
        <v>64.81481481481481</v>
      </c>
      <c r="L16" s="123">
        <f t="shared" si="0"/>
        <v>62.03703703703704</v>
      </c>
      <c r="M16" s="109"/>
      <c r="N16" s="138">
        <f>N9*100/N$11</f>
        <v>60.16260162601626</v>
      </c>
    </row>
    <row r="17" spans="2:14" ht="12.75">
      <c r="B17" s="61"/>
      <c r="C17" s="61"/>
      <c r="D17" s="61"/>
      <c r="E17" s="61"/>
      <c r="F17" s="109"/>
      <c r="G17" s="112"/>
      <c r="H17" s="109"/>
      <c r="I17" s="109"/>
      <c r="J17" s="109"/>
      <c r="K17" s="109"/>
      <c r="L17" s="109"/>
      <c r="M17" s="109"/>
      <c r="N17" s="116"/>
    </row>
    <row r="18" spans="1:14" ht="15.75" customHeight="1">
      <c r="A18" s="62" t="s">
        <v>588</v>
      </c>
      <c r="B18" s="30" t="s">
        <v>618</v>
      </c>
      <c r="C18" s="30"/>
      <c r="D18" s="30"/>
      <c r="E18" s="30"/>
      <c r="F18" s="125">
        <f aca="true" t="shared" si="1" ref="F18:L18">SUM(F15:F16)</f>
        <v>100</v>
      </c>
      <c r="G18" s="106">
        <f t="shared" si="1"/>
        <v>100</v>
      </c>
      <c r="H18" s="106">
        <f t="shared" si="1"/>
        <v>100</v>
      </c>
      <c r="I18" s="106">
        <f t="shared" si="1"/>
        <v>100</v>
      </c>
      <c r="J18" s="106">
        <f t="shared" si="1"/>
        <v>100</v>
      </c>
      <c r="K18" s="106">
        <f t="shared" si="1"/>
        <v>100</v>
      </c>
      <c r="L18" s="105">
        <f t="shared" si="1"/>
        <v>100</v>
      </c>
      <c r="M18" s="109"/>
      <c r="N18" s="135">
        <f>SUM(N15:N16)</f>
        <v>100</v>
      </c>
    </row>
    <row r="40" ht="18.75" customHeight="1">
      <c r="A40" s="124" t="s">
        <v>919</v>
      </c>
    </row>
    <row r="41" spans="1:9" ht="18.75" customHeight="1">
      <c r="A41" s="28" t="s">
        <v>714</v>
      </c>
      <c r="B41" s="29" t="s">
        <v>917</v>
      </c>
      <c r="C41" s="30"/>
      <c r="D41" s="30"/>
      <c r="E41" s="30"/>
      <c r="F41" s="28" t="s">
        <v>855</v>
      </c>
      <c r="G41" s="32" t="s">
        <v>715</v>
      </c>
      <c r="H41" s="32" t="s">
        <v>856</v>
      </c>
      <c r="I41" s="33" t="s">
        <v>857</v>
      </c>
    </row>
    <row r="42" spans="1:13" ht="15.75" customHeight="1">
      <c r="A42" s="34" t="s">
        <v>708</v>
      </c>
      <c r="B42" s="35" t="s">
        <v>914</v>
      </c>
      <c r="C42" s="35"/>
      <c r="D42" s="35"/>
      <c r="E42" s="35"/>
      <c r="F42" s="34">
        <v>66</v>
      </c>
      <c r="G42" s="101">
        <v>2</v>
      </c>
      <c r="H42" s="108">
        <v>73</v>
      </c>
      <c r="I42" s="38">
        <v>55</v>
      </c>
      <c r="M42" s="109"/>
    </row>
    <row r="43" spans="1:13" ht="15.75" customHeight="1">
      <c r="A43" s="53" t="s">
        <v>866</v>
      </c>
      <c r="B43" s="54" t="s">
        <v>915</v>
      </c>
      <c r="C43" s="55"/>
      <c r="D43" s="55"/>
      <c r="E43" s="55"/>
      <c r="F43" s="53">
        <v>94</v>
      </c>
      <c r="G43" s="103">
        <v>14</v>
      </c>
      <c r="H43" s="111">
        <v>144</v>
      </c>
      <c r="I43" s="58">
        <v>44</v>
      </c>
      <c r="M43" s="109"/>
    </row>
    <row r="44" spans="2:13" ht="12.75" customHeight="1">
      <c r="B44" s="61"/>
      <c r="C44" s="61"/>
      <c r="D44" s="61"/>
      <c r="E44" s="61"/>
      <c r="F44" s="109"/>
      <c r="G44" s="112"/>
      <c r="H44" s="109"/>
      <c r="I44" s="109"/>
      <c r="M44" s="109"/>
    </row>
    <row r="45" spans="1:13" ht="15.75" customHeight="1">
      <c r="A45" s="62" t="s">
        <v>588</v>
      </c>
      <c r="B45" s="30" t="s">
        <v>618</v>
      </c>
      <c r="C45" s="30"/>
      <c r="D45" s="30"/>
      <c r="E45" s="30"/>
      <c r="F45" s="104">
        <v>160</v>
      </c>
      <c r="G45" s="106">
        <v>16</v>
      </c>
      <c r="H45" s="106">
        <v>217</v>
      </c>
      <c r="I45" s="105">
        <v>99</v>
      </c>
      <c r="M45" s="109"/>
    </row>
    <row r="46" spans="1:13" ht="7.5" customHeight="1">
      <c r="A46" s="89"/>
      <c r="B46" s="80"/>
      <c r="C46" s="80"/>
      <c r="D46" s="80"/>
      <c r="E46" s="80"/>
      <c r="F46" s="126"/>
      <c r="G46" s="127"/>
      <c r="H46" s="127"/>
      <c r="I46" s="127"/>
      <c r="M46" s="109"/>
    </row>
    <row r="47" spans="1:13" ht="12.75" customHeight="1">
      <c r="A47" s="128" t="s">
        <v>908</v>
      </c>
      <c r="B47" s="80"/>
      <c r="C47" s="80"/>
      <c r="D47" s="80"/>
      <c r="E47" s="80"/>
      <c r="F47" s="126"/>
      <c r="G47" s="127"/>
      <c r="H47" s="127"/>
      <c r="I47" s="127"/>
      <c r="M47" s="109"/>
    </row>
    <row r="48" ht="9.75" customHeight="1"/>
    <row r="49" ht="19.5" customHeight="1">
      <c r="A49" s="124" t="s">
        <v>920</v>
      </c>
    </row>
    <row r="50" spans="1:9" ht="18" customHeight="1">
      <c r="A50" s="28" t="s">
        <v>714</v>
      </c>
      <c r="B50" s="29" t="s">
        <v>917</v>
      </c>
      <c r="C50" s="30"/>
      <c r="D50" s="30"/>
      <c r="E50" s="30"/>
      <c r="F50" s="28" t="s">
        <v>855</v>
      </c>
      <c r="G50" s="32" t="s">
        <v>715</v>
      </c>
      <c r="H50" s="32" t="s">
        <v>856</v>
      </c>
      <c r="I50" s="33" t="s">
        <v>857</v>
      </c>
    </row>
    <row r="51" spans="1:13" ht="15.75" customHeight="1">
      <c r="A51" s="34" t="s">
        <v>708</v>
      </c>
      <c r="B51" s="35" t="s">
        <v>914</v>
      </c>
      <c r="C51" s="35"/>
      <c r="D51" s="35"/>
      <c r="E51" s="35"/>
      <c r="F51" s="118">
        <f aca="true" t="shared" si="2" ref="F51:I52">F42*100/F$45</f>
        <v>41.25</v>
      </c>
      <c r="G51" s="37">
        <f t="shared" si="2"/>
        <v>12.5</v>
      </c>
      <c r="H51" s="37">
        <f t="shared" si="2"/>
        <v>33.64055299539171</v>
      </c>
      <c r="I51" s="119">
        <f t="shared" si="2"/>
        <v>55.55555555555556</v>
      </c>
      <c r="M51" s="109"/>
    </row>
    <row r="52" spans="1:13" ht="15.75" customHeight="1">
      <c r="A52" s="53" t="s">
        <v>866</v>
      </c>
      <c r="B52" s="54" t="s">
        <v>915</v>
      </c>
      <c r="C52" s="55"/>
      <c r="D52" s="55"/>
      <c r="E52" s="55"/>
      <c r="F52" s="122">
        <f t="shared" si="2"/>
        <v>58.75</v>
      </c>
      <c r="G52" s="57">
        <f t="shared" si="2"/>
        <v>87.5</v>
      </c>
      <c r="H52" s="57">
        <f t="shared" si="2"/>
        <v>66.3594470046083</v>
      </c>
      <c r="I52" s="123">
        <f t="shared" si="2"/>
        <v>44.44444444444444</v>
      </c>
      <c r="M52" s="109"/>
    </row>
    <row r="53" spans="2:13" ht="12.75">
      <c r="B53" s="61"/>
      <c r="C53" s="61"/>
      <c r="D53" s="61"/>
      <c r="E53" s="61"/>
      <c r="F53" s="109"/>
      <c r="G53" s="112"/>
      <c r="H53" s="109"/>
      <c r="I53" s="109"/>
      <c r="M53" s="109"/>
    </row>
    <row r="54" spans="1:13" ht="15.75" customHeight="1">
      <c r="A54" s="62" t="s">
        <v>588</v>
      </c>
      <c r="B54" s="30" t="s">
        <v>618</v>
      </c>
      <c r="C54" s="30"/>
      <c r="D54" s="30"/>
      <c r="E54" s="30"/>
      <c r="F54" s="125">
        <f>SUM(F51:F52)</f>
        <v>100</v>
      </c>
      <c r="G54" s="106">
        <f>SUM(G51:G52)</f>
        <v>100</v>
      </c>
      <c r="H54" s="106">
        <f>SUM(H51:H52)</f>
        <v>100</v>
      </c>
      <c r="I54" s="105">
        <f>SUM(I51:I52)</f>
        <v>100</v>
      </c>
      <c r="M54" s="109"/>
    </row>
    <row r="83" ht="18.75" customHeight="1">
      <c r="A83" s="124" t="s">
        <v>923</v>
      </c>
    </row>
    <row r="84" spans="1:14" ht="18.75" customHeight="1">
      <c r="A84" s="28" t="s">
        <v>714</v>
      </c>
      <c r="B84" s="29" t="s">
        <v>921</v>
      </c>
      <c r="C84" s="30"/>
      <c r="D84" s="30"/>
      <c r="E84" s="30"/>
      <c r="F84" s="28" t="s">
        <v>905</v>
      </c>
      <c r="G84" s="32" t="s">
        <v>897</v>
      </c>
      <c r="H84" s="32" t="s">
        <v>898</v>
      </c>
      <c r="I84" s="32" t="s">
        <v>902</v>
      </c>
      <c r="J84" s="32" t="s">
        <v>901</v>
      </c>
      <c r="K84" s="32" t="s">
        <v>899</v>
      </c>
      <c r="L84" s="33" t="s">
        <v>900</v>
      </c>
      <c r="N84" s="107" t="s">
        <v>580</v>
      </c>
    </row>
    <row r="85" spans="1:14" ht="15.75" customHeight="1">
      <c r="A85" s="34" t="s">
        <v>715</v>
      </c>
      <c r="B85" s="35" t="s">
        <v>642</v>
      </c>
      <c r="C85" s="35"/>
      <c r="D85" s="35"/>
      <c r="E85" s="35"/>
      <c r="F85" s="34">
        <v>7</v>
      </c>
      <c r="G85" s="101">
        <v>8</v>
      </c>
      <c r="H85" s="108">
        <v>8</v>
      </c>
      <c r="I85" s="108">
        <v>11</v>
      </c>
      <c r="J85" s="108">
        <v>7</v>
      </c>
      <c r="K85" s="108">
        <v>8</v>
      </c>
      <c r="L85" s="38">
        <v>18</v>
      </c>
      <c r="M85" s="109"/>
      <c r="N85" s="113">
        <f>SUM(F85:L85)</f>
        <v>67</v>
      </c>
    </row>
    <row r="86" spans="1:14" ht="15.75" customHeight="1">
      <c r="A86" s="39" t="s">
        <v>729</v>
      </c>
      <c r="B86" s="40" t="s">
        <v>643</v>
      </c>
      <c r="C86" s="40"/>
      <c r="D86" s="40"/>
      <c r="E86" s="40"/>
      <c r="F86" s="39">
        <v>7</v>
      </c>
      <c r="G86" s="102">
        <v>52</v>
      </c>
      <c r="H86" s="110">
        <v>42</v>
      </c>
      <c r="I86" s="110">
        <v>48</v>
      </c>
      <c r="J86" s="110">
        <v>35</v>
      </c>
      <c r="K86" s="110">
        <v>74</v>
      </c>
      <c r="L86" s="43">
        <v>78</v>
      </c>
      <c r="M86" s="109"/>
      <c r="N86" s="114">
        <f>SUM(F86:L86)</f>
        <v>336</v>
      </c>
    </row>
    <row r="87" spans="1:14" ht="15.75" customHeight="1">
      <c r="A87" s="53" t="s">
        <v>801</v>
      </c>
      <c r="B87" s="54" t="s">
        <v>644</v>
      </c>
      <c r="C87" s="55"/>
      <c r="D87" s="55"/>
      <c r="E87" s="55"/>
      <c r="F87" s="53">
        <v>3</v>
      </c>
      <c r="G87" s="103">
        <v>13</v>
      </c>
      <c r="H87" s="111">
        <v>12</v>
      </c>
      <c r="I87" s="111">
        <v>13</v>
      </c>
      <c r="J87" s="111">
        <v>10</v>
      </c>
      <c r="K87" s="111">
        <v>23</v>
      </c>
      <c r="L87" s="58">
        <v>12</v>
      </c>
      <c r="M87" s="109"/>
      <c r="N87" s="115">
        <f>SUM(F87:L87)</f>
        <v>86</v>
      </c>
    </row>
    <row r="88" spans="2:14" ht="12.75" customHeight="1">
      <c r="B88" s="61"/>
      <c r="C88" s="61"/>
      <c r="D88" s="61"/>
      <c r="E88" s="61"/>
      <c r="F88" s="109"/>
      <c r="G88" s="112"/>
      <c r="H88" s="109"/>
      <c r="I88" s="109"/>
      <c r="J88" s="109"/>
      <c r="K88" s="109"/>
      <c r="L88" s="109"/>
      <c r="M88" s="109"/>
      <c r="N88" s="116"/>
    </row>
    <row r="89" spans="1:14" ht="15.75" customHeight="1">
      <c r="A89" s="62" t="s">
        <v>588</v>
      </c>
      <c r="B89" s="30" t="s">
        <v>618</v>
      </c>
      <c r="C89" s="30"/>
      <c r="D89" s="30"/>
      <c r="E89" s="30"/>
      <c r="F89" s="104">
        <v>17</v>
      </c>
      <c r="G89" s="106">
        <v>73</v>
      </c>
      <c r="H89" s="106">
        <v>62</v>
      </c>
      <c r="I89" s="106">
        <v>72</v>
      </c>
      <c r="J89" s="106">
        <v>52</v>
      </c>
      <c r="K89" s="106">
        <v>105</v>
      </c>
      <c r="L89" s="105">
        <v>108</v>
      </c>
      <c r="M89" s="109"/>
      <c r="N89" s="117">
        <f>SUM(F89:L89)</f>
        <v>489</v>
      </c>
    </row>
    <row r="91" ht="19.5" customHeight="1">
      <c r="A91" s="124" t="s">
        <v>922</v>
      </c>
    </row>
    <row r="92" spans="1:14" ht="18" customHeight="1">
      <c r="A92" s="28" t="s">
        <v>714</v>
      </c>
      <c r="B92" s="29" t="s">
        <v>921</v>
      </c>
      <c r="C92" s="30"/>
      <c r="D92" s="30"/>
      <c r="E92" s="30"/>
      <c r="F92" s="28" t="s">
        <v>905</v>
      </c>
      <c r="G92" s="32" t="s">
        <v>897</v>
      </c>
      <c r="H92" s="32" t="s">
        <v>898</v>
      </c>
      <c r="I92" s="32" t="s">
        <v>902</v>
      </c>
      <c r="J92" s="32" t="s">
        <v>901</v>
      </c>
      <c r="K92" s="32" t="s">
        <v>899</v>
      </c>
      <c r="L92" s="33" t="s">
        <v>900</v>
      </c>
      <c r="N92" s="107" t="s">
        <v>580</v>
      </c>
    </row>
    <row r="93" spans="1:14" ht="15.75" customHeight="1">
      <c r="A93" s="34" t="s">
        <v>715</v>
      </c>
      <c r="B93" s="35" t="s">
        <v>642</v>
      </c>
      <c r="C93" s="35"/>
      <c r="D93" s="35"/>
      <c r="E93" s="35"/>
      <c r="F93" s="118">
        <f aca="true" t="shared" si="3" ref="F93:L95">F85*100/F$89</f>
        <v>41.1764705882353</v>
      </c>
      <c r="G93" s="37">
        <f t="shared" si="3"/>
        <v>10.95890410958904</v>
      </c>
      <c r="H93" s="37">
        <f t="shared" si="3"/>
        <v>12.903225806451612</v>
      </c>
      <c r="I93" s="37">
        <f t="shared" si="3"/>
        <v>15.277777777777779</v>
      </c>
      <c r="J93" s="37">
        <f t="shared" si="3"/>
        <v>13.461538461538462</v>
      </c>
      <c r="K93" s="37">
        <f t="shared" si="3"/>
        <v>7.619047619047619</v>
      </c>
      <c r="L93" s="119">
        <f t="shared" si="3"/>
        <v>16.666666666666668</v>
      </c>
      <c r="M93" s="109"/>
      <c r="N93" s="136">
        <f>N85*100/N$89</f>
        <v>13.701431492842536</v>
      </c>
    </row>
    <row r="94" spans="1:14" ht="15.75" customHeight="1">
      <c r="A94" s="39" t="s">
        <v>729</v>
      </c>
      <c r="B94" s="40" t="s">
        <v>643</v>
      </c>
      <c r="C94" s="40"/>
      <c r="D94" s="40"/>
      <c r="E94" s="40"/>
      <c r="F94" s="120">
        <f t="shared" si="3"/>
        <v>41.1764705882353</v>
      </c>
      <c r="G94" s="42">
        <f t="shared" si="3"/>
        <v>71.23287671232876</v>
      </c>
      <c r="H94" s="42">
        <f t="shared" si="3"/>
        <v>67.74193548387096</v>
      </c>
      <c r="I94" s="42">
        <f t="shared" si="3"/>
        <v>66.66666666666667</v>
      </c>
      <c r="J94" s="42">
        <f t="shared" si="3"/>
        <v>67.3076923076923</v>
      </c>
      <c r="K94" s="42">
        <f t="shared" si="3"/>
        <v>70.47619047619048</v>
      </c>
      <c r="L94" s="121">
        <f t="shared" si="3"/>
        <v>72.22222222222223</v>
      </c>
      <c r="M94" s="109"/>
      <c r="N94" s="137">
        <f>N86*100/N$89</f>
        <v>68.71165644171779</v>
      </c>
    </row>
    <row r="95" spans="1:14" ht="15.75" customHeight="1">
      <c r="A95" s="53" t="s">
        <v>801</v>
      </c>
      <c r="B95" s="54" t="s">
        <v>644</v>
      </c>
      <c r="C95" s="55"/>
      <c r="D95" s="55"/>
      <c r="E95" s="55"/>
      <c r="F95" s="122">
        <f t="shared" si="3"/>
        <v>17.647058823529413</v>
      </c>
      <c r="G95" s="57">
        <f t="shared" si="3"/>
        <v>17.80821917808219</v>
      </c>
      <c r="H95" s="57">
        <f t="shared" si="3"/>
        <v>19.35483870967742</v>
      </c>
      <c r="I95" s="57">
        <f t="shared" si="3"/>
        <v>18.055555555555557</v>
      </c>
      <c r="J95" s="57">
        <f t="shared" si="3"/>
        <v>19.23076923076923</v>
      </c>
      <c r="K95" s="57">
        <f t="shared" si="3"/>
        <v>21.904761904761905</v>
      </c>
      <c r="L95" s="123">
        <f t="shared" si="3"/>
        <v>11.11111111111111</v>
      </c>
      <c r="M95" s="109"/>
      <c r="N95" s="138">
        <f>N87*100/N$89</f>
        <v>17.586912065439673</v>
      </c>
    </row>
    <row r="96" spans="2:14" ht="12.75">
      <c r="B96" s="61"/>
      <c r="C96" s="61"/>
      <c r="D96" s="61"/>
      <c r="E96" s="61"/>
      <c r="F96" s="109"/>
      <c r="G96" s="112"/>
      <c r="H96" s="109"/>
      <c r="I96" s="109"/>
      <c r="J96" s="109"/>
      <c r="K96" s="109"/>
      <c r="L96" s="109"/>
      <c r="M96" s="109"/>
      <c r="N96" s="116"/>
    </row>
    <row r="97" spans="1:14" ht="15.75" customHeight="1">
      <c r="A97" s="62" t="s">
        <v>588</v>
      </c>
      <c r="B97" s="30" t="s">
        <v>618</v>
      </c>
      <c r="C97" s="30"/>
      <c r="D97" s="30"/>
      <c r="E97" s="30"/>
      <c r="F97" s="125">
        <f aca="true" t="shared" si="4" ref="F97:L97">SUM(F93:F95)</f>
        <v>100</v>
      </c>
      <c r="G97" s="106">
        <f t="shared" si="4"/>
        <v>100</v>
      </c>
      <c r="H97" s="106">
        <f t="shared" si="4"/>
        <v>100</v>
      </c>
      <c r="I97" s="106">
        <f t="shared" si="4"/>
        <v>100.00000000000001</v>
      </c>
      <c r="J97" s="106">
        <f t="shared" si="4"/>
        <v>100</v>
      </c>
      <c r="K97" s="106">
        <f t="shared" si="4"/>
        <v>100</v>
      </c>
      <c r="L97" s="105">
        <f t="shared" si="4"/>
        <v>100.00000000000001</v>
      </c>
      <c r="M97" s="109"/>
      <c r="N97" s="135">
        <f>SUM(N93:N95)</f>
        <v>100</v>
      </c>
    </row>
    <row r="119" ht="18.75" customHeight="1">
      <c r="A119" s="124" t="s">
        <v>924</v>
      </c>
    </row>
    <row r="120" spans="1:9" ht="16.5" customHeight="1">
      <c r="A120" s="28" t="s">
        <v>714</v>
      </c>
      <c r="B120" s="29" t="s">
        <v>921</v>
      </c>
      <c r="C120" s="30"/>
      <c r="D120" s="30"/>
      <c r="E120" s="30"/>
      <c r="F120" s="28" t="s">
        <v>855</v>
      </c>
      <c r="G120" s="32" t="s">
        <v>715</v>
      </c>
      <c r="H120" s="32" t="s">
        <v>856</v>
      </c>
      <c r="I120" s="33" t="s">
        <v>857</v>
      </c>
    </row>
    <row r="121" spans="1:13" ht="14.25" customHeight="1">
      <c r="A121" s="34" t="s">
        <v>715</v>
      </c>
      <c r="B121" s="35" t="s">
        <v>642</v>
      </c>
      <c r="C121" s="35"/>
      <c r="D121" s="35"/>
      <c r="E121" s="35"/>
      <c r="F121" s="34">
        <v>23</v>
      </c>
      <c r="G121" s="101">
        <v>3</v>
      </c>
      <c r="H121" s="108">
        <v>27</v>
      </c>
      <c r="I121" s="38">
        <v>14</v>
      </c>
      <c r="M121" s="109"/>
    </row>
    <row r="122" spans="1:13" ht="14.25" customHeight="1">
      <c r="A122" s="39" t="s">
        <v>729</v>
      </c>
      <c r="B122" s="40" t="s">
        <v>643</v>
      </c>
      <c r="C122" s="40"/>
      <c r="D122" s="40"/>
      <c r="E122" s="40"/>
      <c r="F122" s="39">
        <v>112</v>
      </c>
      <c r="G122" s="102">
        <v>13</v>
      </c>
      <c r="H122" s="110">
        <v>148</v>
      </c>
      <c r="I122" s="43">
        <v>63</v>
      </c>
      <c r="M122" s="109"/>
    </row>
    <row r="123" spans="1:13" ht="14.25" customHeight="1">
      <c r="A123" s="53" t="s">
        <v>801</v>
      </c>
      <c r="B123" s="54" t="s">
        <v>644</v>
      </c>
      <c r="C123" s="55"/>
      <c r="D123" s="55"/>
      <c r="E123" s="55"/>
      <c r="F123" s="53">
        <v>25</v>
      </c>
      <c r="G123" s="103"/>
      <c r="H123" s="111">
        <v>40</v>
      </c>
      <c r="I123" s="58">
        <v>21</v>
      </c>
      <c r="M123" s="109"/>
    </row>
    <row r="124" spans="2:13" ht="10.5" customHeight="1">
      <c r="B124" s="61"/>
      <c r="C124" s="61"/>
      <c r="D124" s="61"/>
      <c r="E124" s="61"/>
      <c r="F124" s="109"/>
      <c r="G124" s="112"/>
      <c r="H124" s="109"/>
      <c r="I124" s="109"/>
      <c r="M124" s="109"/>
    </row>
    <row r="125" spans="1:13" ht="14.25" customHeight="1">
      <c r="A125" s="62" t="s">
        <v>588</v>
      </c>
      <c r="B125" s="30" t="s">
        <v>618</v>
      </c>
      <c r="C125" s="30"/>
      <c r="D125" s="30"/>
      <c r="E125" s="30"/>
      <c r="F125" s="104">
        <v>160</v>
      </c>
      <c r="G125" s="106">
        <v>16</v>
      </c>
      <c r="H125" s="106">
        <v>215</v>
      </c>
      <c r="I125" s="105">
        <v>98</v>
      </c>
      <c r="M125" s="109"/>
    </row>
    <row r="126" spans="1:13" ht="7.5" customHeight="1">
      <c r="A126" s="89"/>
      <c r="B126" s="80"/>
      <c r="C126" s="80"/>
      <c r="D126" s="80"/>
      <c r="E126" s="80"/>
      <c r="F126" s="126"/>
      <c r="G126" s="127"/>
      <c r="H126" s="127"/>
      <c r="I126" s="127"/>
      <c r="M126" s="109"/>
    </row>
    <row r="127" spans="1:13" ht="12.75" customHeight="1">
      <c r="A127" s="128" t="s">
        <v>908</v>
      </c>
      <c r="B127" s="80"/>
      <c r="C127" s="80"/>
      <c r="D127" s="80"/>
      <c r="E127" s="80"/>
      <c r="F127" s="126"/>
      <c r="G127" s="127"/>
      <c r="H127" s="127"/>
      <c r="I127" s="127"/>
      <c r="M127" s="109"/>
    </row>
    <row r="128" ht="9.75" customHeight="1"/>
    <row r="129" ht="19.5" customHeight="1">
      <c r="A129" s="124" t="s">
        <v>925</v>
      </c>
    </row>
    <row r="130" spans="1:9" ht="16.5" customHeight="1">
      <c r="A130" s="28" t="s">
        <v>714</v>
      </c>
      <c r="B130" s="29" t="s">
        <v>921</v>
      </c>
      <c r="C130" s="30"/>
      <c r="D130" s="30"/>
      <c r="E130" s="30"/>
      <c r="F130" s="28" t="s">
        <v>855</v>
      </c>
      <c r="G130" s="32" t="s">
        <v>715</v>
      </c>
      <c r="H130" s="32" t="s">
        <v>856</v>
      </c>
      <c r="I130" s="33" t="s">
        <v>857</v>
      </c>
    </row>
    <row r="131" spans="1:13" ht="14.25" customHeight="1">
      <c r="A131" s="34" t="s">
        <v>715</v>
      </c>
      <c r="B131" s="35" t="s">
        <v>642</v>
      </c>
      <c r="C131" s="35"/>
      <c r="D131" s="35"/>
      <c r="E131" s="35"/>
      <c r="F131" s="118">
        <f aca="true" t="shared" si="5" ref="F131:I133">F121*100/F$125</f>
        <v>14.375</v>
      </c>
      <c r="G131" s="37">
        <f t="shared" si="5"/>
        <v>18.75</v>
      </c>
      <c r="H131" s="37">
        <f t="shared" si="5"/>
        <v>12.55813953488372</v>
      </c>
      <c r="I131" s="119">
        <f t="shared" si="5"/>
        <v>14.285714285714286</v>
      </c>
      <c r="M131" s="109"/>
    </row>
    <row r="132" spans="1:13" ht="14.25" customHeight="1">
      <c r="A132" s="39" t="s">
        <v>729</v>
      </c>
      <c r="B132" s="40" t="s">
        <v>643</v>
      </c>
      <c r="C132" s="40"/>
      <c r="D132" s="40"/>
      <c r="E132" s="40"/>
      <c r="F132" s="120">
        <f t="shared" si="5"/>
        <v>70</v>
      </c>
      <c r="G132" s="42">
        <f t="shared" si="5"/>
        <v>81.25</v>
      </c>
      <c r="H132" s="42">
        <f t="shared" si="5"/>
        <v>68.83720930232558</v>
      </c>
      <c r="I132" s="121">
        <f t="shared" si="5"/>
        <v>64.28571428571429</v>
      </c>
      <c r="M132" s="109"/>
    </row>
    <row r="133" spans="1:13" ht="14.25" customHeight="1">
      <c r="A133" s="53" t="s">
        <v>801</v>
      </c>
      <c r="B133" s="54" t="s">
        <v>644</v>
      </c>
      <c r="C133" s="55"/>
      <c r="D133" s="55"/>
      <c r="E133" s="55"/>
      <c r="F133" s="122">
        <f t="shared" si="5"/>
        <v>15.625</v>
      </c>
      <c r="G133" s="57">
        <f t="shared" si="5"/>
        <v>0</v>
      </c>
      <c r="H133" s="57">
        <f t="shared" si="5"/>
        <v>18.6046511627907</v>
      </c>
      <c r="I133" s="123">
        <f t="shared" si="5"/>
        <v>21.428571428571427</v>
      </c>
      <c r="M133" s="109"/>
    </row>
    <row r="134" spans="2:13" ht="10.5" customHeight="1">
      <c r="B134" s="61"/>
      <c r="C134" s="61"/>
      <c r="D134" s="61"/>
      <c r="E134" s="61"/>
      <c r="F134" s="109"/>
      <c r="G134" s="112"/>
      <c r="H134" s="109"/>
      <c r="I134" s="109"/>
      <c r="M134" s="109"/>
    </row>
    <row r="135" spans="1:13" ht="14.25" customHeight="1">
      <c r="A135" s="62" t="s">
        <v>588</v>
      </c>
      <c r="B135" s="30" t="s">
        <v>618</v>
      </c>
      <c r="C135" s="30"/>
      <c r="D135" s="30"/>
      <c r="E135" s="30"/>
      <c r="F135" s="125">
        <f>SUM(F131:F133)</f>
        <v>100</v>
      </c>
      <c r="G135" s="106">
        <f>SUM(G131:G133)</f>
        <v>100</v>
      </c>
      <c r="H135" s="106">
        <f>SUM(H131:H133)</f>
        <v>100</v>
      </c>
      <c r="I135" s="105">
        <f>SUM(I131:I133)</f>
        <v>100.00000000000001</v>
      </c>
      <c r="M135" s="109"/>
    </row>
    <row r="162" ht="18.75" customHeight="1">
      <c r="A162" s="124" t="s">
        <v>926</v>
      </c>
    </row>
    <row r="163" spans="1:14" ht="18.75" customHeight="1">
      <c r="A163" s="28" t="s">
        <v>714</v>
      </c>
      <c r="B163" s="29" t="s">
        <v>930</v>
      </c>
      <c r="C163" s="30"/>
      <c r="D163" s="30"/>
      <c r="E163" s="30"/>
      <c r="F163" s="28" t="s">
        <v>905</v>
      </c>
      <c r="G163" s="32" t="s">
        <v>897</v>
      </c>
      <c r="H163" s="32" t="s">
        <v>898</v>
      </c>
      <c r="I163" s="32" t="s">
        <v>902</v>
      </c>
      <c r="J163" s="32" t="s">
        <v>901</v>
      </c>
      <c r="K163" s="32" t="s">
        <v>899</v>
      </c>
      <c r="L163" s="33" t="s">
        <v>900</v>
      </c>
      <c r="N163" s="107" t="s">
        <v>580</v>
      </c>
    </row>
    <row r="164" spans="1:14" ht="15.75" customHeight="1">
      <c r="A164" s="34" t="s">
        <v>715</v>
      </c>
      <c r="B164" s="35" t="s">
        <v>648</v>
      </c>
      <c r="C164" s="35"/>
      <c r="D164" s="35"/>
      <c r="E164" s="35"/>
      <c r="F164" s="34">
        <v>5</v>
      </c>
      <c r="G164" s="101">
        <v>8</v>
      </c>
      <c r="H164" s="108">
        <v>5</v>
      </c>
      <c r="I164" s="108">
        <v>9</v>
      </c>
      <c r="J164" s="108">
        <v>5</v>
      </c>
      <c r="K164" s="108">
        <v>10</v>
      </c>
      <c r="L164" s="38">
        <v>4</v>
      </c>
      <c r="M164" s="109"/>
      <c r="N164" s="113">
        <f>SUM(F164:L164)</f>
        <v>46</v>
      </c>
    </row>
    <row r="165" spans="1:14" ht="15.75" customHeight="1">
      <c r="A165" s="39" t="s">
        <v>729</v>
      </c>
      <c r="B165" s="40" t="s">
        <v>645</v>
      </c>
      <c r="C165" s="40"/>
      <c r="D165" s="40"/>
      <c r="E165" s="40"/>
      <c r="F165" s="39">
        <v>3</v>
      </c>
      <c r="G165" s="102">
        <v>17</v>
      </c>
      <c r="H165" s="110">
        <v>7</v>
      </c>
      <c r="I165" s="110">
        <v>12</v>
      </c>
      <c r="J165" s="110">
        <v>9</v>
      </c>
      <c r="K165" s="110">
        <v>14</v>
      </c>
      <c r="L165" s="43">
        <v>20</v>
      </c>
      <c r="M165" s="109"/>
      <c r="N165" s="114">
        <f>SUM(F165:L165)</f>
        <v>82</v>
      </c>
    </row>
    <row r="166" spans="1:14" ht="15.75" customHeight="1">
      <c r="A166" s="39" t="s">
        <v>801</v>
      </c>
      <c r="B166" s="47" t="s">
        <v>646</v>
      </c>
      <c r="C166" s="40"/>
      <c r="D166" s="40"/>
      <c r="E166" s="40"/>
      <c r="F166" s="39">
        <v>2</v>
      </c>
      <c r="G166" s="102">
        <v>18</v>
      </c>
      <c r="H166" s="110">
        <v>16</v>
      </c>
      <c r="I166" s="110">
        <v>17</v>
      </c>
      <c r="J166" s="110">
        <v>19</v>
      </c>
      <c r="K166" s="110">
        <v>24</v>
      </c>
      <c r="L166" s="43">
        <v>36</v>
      </c>
      <c r="M166" s="109"/>
      <c r="N166" s="114">
        <f>SUM(F166:L166)</f>
        <v>132</v>
      </c>
    </row>
    <row r="167" spans="1:14" ht="15.75" customHeight="1">
      <c r="A167" s="53" t="s">
        <v>12</v>
      </c>
      <c r="B167" s="54" t="s">
        <v>647</v>
      </c>
      <c r="C167" s="55"/>
      <c r="D167" s="55"/>
      <c r="E167" s="55"/>
      <c r="F167" s="53">
        <v>7</v>
      </c>
      <c r="G167" s="103">
        <v>31</v>
      </c>
      <c r="H167" s="111">
        <v>35</v>
      </c>
      <c r="I167" s="111">
        <v>35</v>
      </c>
      <c r="J167" s="111">
        <v>19</v>
      </c>
      <c r="K167" s="111">
        <v>61</v>
      </c>
      <c r="L167" s="58">
        <v>48</v>
      </c>
      <c r="M167" s="109"/>
      <c r="N167" s="115">
        <f>SUM(F167:L167)</f>
        <v>236</v>
      </c>
    </row>
    <row r="168" spans="2:14" ht="12.75" customHeight="1">
      <c r="B168" s="61"/>
      <c r="C168" s="61"/>
      <c r="D168" s="61"/>
      <c r="E168" s="61"/>
      <c r="F168" s="109"/>
      <c r="G168" s="112"/>
      <c r="H168" s="109"/>
      <c r="I168" s="109"/>
      <c r="J168" s="109"/>
      <c r="K168" s="109"/>
      <c r="L168" s="109"/>
      <c r="M168" s="109"/>
      <c r="N168" s="116"/>
    </row>
    <row r="169" spans="1:14" ht="15.75" customHeight="1">
      <c r="A169" s="62" t="s">
        <v>588</v>
      </c>
      <c r="B169" s="30" t="s">
        <v>618</v>
      </c>
      <c r="C169" s="30"/>
      <c r="D169" s="30"/>
      <c r="E169" s="30"/>
      <c r="F169" s="104">
        <v>17</v>
      </c>
      <c r="G169" s="106">
        <v>74</v>
      </c>
      <c r="H169" s="106">
        <v>63</v>
      </c>
      <c r="I169" s="106">
        <v>73</v>
      </c>
      <c r="J169" s="106">
        <v>52</v>
      </c>
      <c r="K169" s="106">
        <v>109</v>
      </c>
      <c r="L169" s="105">
        <v>108</v>
      </c>
      <c r="M169" s="109"/>
      <c r="N169" s="117">
        <f>SUM(F169:L169)</f>
        <v>496</v>
      </c>
    </row>
    <row r="171" ht="19.5" customHeight="1">
      <c r="A171" s="124" t="s">
        <v>927</v>
      </c>
    </row>
    <row r="172" spans="1:14" ht="18" customHeight="1">
      <c r="A172" s="28" t="s">
        <v>714</v>
      </c>
      <c r="B172" s="29" t="s">
        <v>930</v>
      </c>
      <c r="C172" s="30"/>
      <c r="D172" s="30"/>
      <c r="E172" s="30"/>
      <c r="F172" s="28" t="s">
        <v>905</v>
      </c>
      <c r="G172" s="32" t="s">
        <v>897</v>
      </c>
      <c r="H172" s="32" t="s">
        <v>898</v>
      </c>
      <c r="I172" s="32" t="s">
        <v>902</v>
      </c>
      <c r="J172" s="32" t="s">
        <v>901</v>
      </c>
      <c r="K172" s="32" t="s">
        <v>899</v>
      </c>
      <c r="L172" s="33" t="s">
        <v>900</v>
      </c>
      <c r="N172" s="107" t="s">
        <v>580</v>
      </c>
    </row>
    <row r="173" spans="1:14" ht="15.75" customHeight="1">
      <c r="A173" s="34" t="s">
        <v>715</v>
      </c>
      <c r="B173" s="35" t="s">
        <v>648</v>
      </c>
      <c r="C173" s="35"/>
      <c r="D173" s="35"/>
      <c r="E173" s="35"/>
      <c r="F173" s="118">
        <f>F164*100/F$169</f>
        <v>29.41176470588235</v>
      </c>
      <c r="G173" s="37">
        <f aca="true" t="shared" si="6" ref="G173:L173">G164*100/G$169</f>
        <v>10.81081081081081</v>
      </c>
      <c r="H173" s="37">
        <f t="shared" si="6"/>
        <v>7.936507936507937</v>
      </c>
      <c r="I173" s="37">
        <f t="shared" si="6"/>
        <v>12.32876712328767</v>
      </c>
      <c r="J173" s="37">
        <f t="shared" si="6"/>
        <v>9.615384615384615</v>
      </c>
      <c r="K173" s="37">
        <f t="shared" si="6"/>
        <v>9.174311926605505</v>
      </c>
      <c r="L173" s="119">
        <f t="shared" si="6"/>
        <v>3.7037037037037037</v>
      </c>
      <c r="M173" s="109"/>
      <c r="N173" s="136">
        <f>N164*100/N$169</f>
        <v>9.274193548387096</v>
      </c>
    </row>
    <row r="174" spans="1:14" ht="15.75" customHeight="1">
      <c r="A174" s="39" t="s">
        <v>729</v>
      </c>
      <c r="B174" s="40" t="s">
        <v>645</v>
      </c>
      <c r="C174" s="40"/>
      <c r="D174" s="40"/>
      <c r="E174" s="40"/>
      <c r="F174" s="120">
        <f aca="true" t="shared" si="7" ref="F174:L176">F165*100/F$169</f>
        <v>17.647058823529413</v>
      </c>
      <c r="G174" s="42">
        <f t="shared" si="7"/>
        <v>22.972972972972972</v>
      </c>
      <c r="H174" s="42">
        <f t="shared" si="7"/>
        <v>11.11111111111111</v>
      </c>
      <c r="I174" s="42">
        <f t="shared" si="7"/>
        <v>16.438356164383563</v>
      </c>
      <c r="J174" s="42">
        <f t="shared" si="7"/>
        <v>17.307692307692307</v>
      </c>
      <c r="K174" s="42">
        <f t="shared" si="7"/>
        <v>12.844036697247706</v>
      </c>
      <c r="L174" s="121">
        <f t="shared" si="7"/>
        <v>18.51851851851852</v>
      </c>
      <c r="M174" s="109"/>
      <c r="N174" s="137">
        <f>N165*100/N$169</f>
        <v>16.532258064516128</v>
      </c>
    </row>
    <row r="175" spans="1:14" ht="15.75" customHeight="1">
      <c r="A175" s="39" t="s">
        <v>801</v>
      </c>
      <c r="B175" s="47" t="s">
        <v>646</v>
      </c>
      <c r="C175" s="40"/>
      <c r="D175" s="40"/>
      <c r="E175" s="40"/>
      <c r="F175" s="120">
        <f t="shared" si="7"/>
        <v>11.764705882352942</v>
      </c>
      <c r="G175" s="42">
        <f t="shared" si="7"/>
        <v>24.324324324324323</v>
      </c>
      <c r="H175" s="42">
        <f t="shared" si="7"/>
        <v>25.396825396825395</v>
      </c>
      <c r="I175" s="42">
        <f t="shared" si="7"/>
        <v>23.28767123287671</v>
      </c>
      <c r="J175" s="42">
        <f t="shared" si="7"/>
        <v>36.53846153846154</v>
      </c>
      <c r="K175" s="42">
        <f t="shared" si="7"/>
        <v>22.01834862385321</v>
      </c>
      <c r="L175" s="121">
        <f t="shared" si="7"/>
        <v>33.333333333333336</v>
      </c>
      <c r="M175" s="109"/>
      <c r="N175" s="137">
        <f>N166*100/N$169</f>
        <v>26.612903225806452</v>
      </c>
    </row>
    <row r="176" spans="1:14" ht="15.75" customHeight="1">
      <c r="A176" s="53" t="s">
        <v>12</v>
      </c>
      <c r="B176" s="54" t="s">
        <v>647</v>
      </c>
      <c r="C176" s="55"/>
      <c r="D176" s="55"/>
      <c r="E176" s="55"/>
      <c r="F176" s="122">
        <f t="shared" si="7"/>
        <v>41.1764705882353</v>
      </c>
      <c r="G176" s="57">
        <f t="shared" si="7"/>
        <v>41.891891891891895</v>
      </c>
      <c r="H176" s="57">
        <f t="shared" si="7"/>
        <v>55.55555555555556</v>
      </c>
      <c r="I176" s="57">
        <f t="shared" si="7"/>
        <v>47.945205479452056</v>
      </c>
      <c r="J176" s="57">
        <f t="shared" si="7"/>
        <v>36.53846153846154</v>
      </c>
      <c r="K176" s="57">
        <f t="shared" si="7"/>
        <v>55.96330275229358</v>
      </c>
      <c r="L176" s="123">
        <f t="shared" si="7"/>
        <v>44.44444444444444</v>
      </c>
      <c r="M176" s="109"/>
      <c r="N176" s="138">
        <f>N167*100/N$169</f>
        <v>47.58064516129032</v>
      </c>
    </row>
    <row r="177" spans="2:14" ht="12.75">
      <c r="B177" s="61"/>
      <c r="C177" s="61"/>
      <c r="D177" s="61"/>
      <c r="E177" s="61"/>
      <c r="F177" s="109"/>
      <c r="G177" s="112"/>
      <c r="H177" s="109"/>
      <c r="I177" s="109"/>
      <c r="J177" s="109"/>
      <c r="K177" s="109"/>
      <c r="L177" s="109"/>
      <c r="M177" s="109"/>
      <c r="N177" s="116"/>
    </row>
    <row r="178" spans="1:14" ht="15.75" customHeight="1">
      <c r="A178" s="62" t="s">
        <v>588</v>
      </c>
      <c r="B178" s="30" t="s">
        <v>618</v>
      </c>
      <c r="C178" s="30"/>
      <c r="D178" s="30"/>
      <c r="E178" s="30"/>
      <c r="F178" s="125">
        <f aca="true" t="shared" si="8" ref="F178:L178">SUM(F173:F176)</f>
        <v>100</v>
      </c>
      <c r="G178" s="106">
        <f t="shared" si="8"/>
        <v>100</v>
      </c>
      <c r="H178" s="106">
        <f t="shared" si="8"/>
        <v>100</v>
      </c>
      <c r="I178" s="106">
        <f t="shared" si="8"/>
        <v>100</v>
      </c>
      <c r="J178" s="106">
        <f t="shared" si="8"/>
        <v>100</v>
      </c>
      <c r="K178" s="106">
        <f t="shared" si="8"/>
        <v>100</v>
      </c>
      <c r="L178" s="105">
        <f t="shared" si="8"/>
        <v>100</v>
      </c>
      <c r="M178" s="109"/>
      <c r="N178" s="135">
        <f>SUM(N173:N176)</f>
        <v>100</v>
      </c>
    </row>
    <row r="200" ht="18.75" customHeight="1">
      <c r="A200" s="124" t="s">
        <v>928</v>
      </c>
    </row>
    <row r="201" spans="1:9" ht="16.5" customHeight="1">
      <c r="A201" s="28" t="s">
        <v>714</v>
      </c>
      <c r="B201" s="29" t="s">
        <v>930</v>
      </c>
      <c r="C201" s="30"/>
      <c r="D201" s="30"/>
      <c r="E201" s="30"/>
      <c r="F201" s="28" t="s">
        <v>855</v>
      </c>
      <c r="G201" s="32" t="s">
        <v>715</v>
      </c>
      <c r="H201" s="32" t="s">
        <v>856</v>
      </c>
      <c r="I201" s="33" t="s">
        <v>857</v>
      </c>
    </row>
    <row r="202" spans="1:13" ht="14.25" customHeight="1">
      <c r="A202" s="34" t="s">
        <v>715</v>
      </c>
      <c r="B202" s="35" t="s">
        <v>648</v>
      </c>
      <c r="C202" s="35"/>
      <c r="D202" s="35"/>
      <c r="E202" s="35"/>
      <c r="F202" s="34">
        <v>12</v>
      </c>
      <c r="G202" s="101">
        <v>2</v>
      </c>
      <c r="H202" s="108">
        <v>19</v>
      </c>
      <c r="I202" s="38">
        <v>13</v>
      </c>
      <c r="M202" s="109"/>
    </row>
    <row r="203" spans="1:13" ht="14.25" customHeight="1">
      <c r="A203" s="39" t="s">
        <v>729</v>
      </c>
      <c r="B203" s="40" t="s">
        <v>645</v>
      </c>
      <c r="C203" s="40"/>
      <c r="D203" s="40"/>
      <c r="E203" s="40"/>
      <c r="F203" s="39">
        <v>28</v>
      </c>
      <c r="G203" s="102">
        <v>3</v>
      </c>
      <c r="H203" s="110">
        <v>34</v>
      </c>
      <c r="I203" s="43">
        <v>17</v>
      </c>
      <c r="M203" s="109"/>
    </row>
    <row r="204" spans="1:13" ht="14.25" customHeight="1">
      <c r="A204" s="39" t="s">
        <v>801</v>
      </c>
      <c r="B204" s="47" t="s">
        <v>646</v>
      </c>
      <c r="C204" s="40"/>
      <c r="D204" s="40"/>
      <c r="E204" s="40"/>
      <c r="F204" s="39">
        <v>52</v>
      </c>
      <c r="G204" s="102">
        <v>5</v>
      </c>
      <c r="H204" s="110">
        <v>51</v>
      </c>
      <c r="I204" s="43">
        <v>24</v>
      </c>
      <c r="M204" s="109"/>
    </row>
    <row r="205" spans="1:13" ht="14.25" customHeight="1">
      <c r="A205" s="53" t="s">
        <v>12</v>
      </c>
      <c r="B205" s="54" t="s">
        <v>647</v>
      </c>
      <c r="C205" s="55"/>
      <c r="D205" s="55"/>
      <c r="E205" s="55"/>
      <c r="F205" s="53">
        <v>69</v>
      </c>
      <c r="G205" s="103">
        <v>6</v>
      </c>
      <c r="H205" s="111">
        <v>116</v>
      </c>
      <c r="I205" s="58">
        <v>45</v>
      </c>
      <c r="M205" s="109"/>
    </row>
    <row r="206" spans="2:13" ht="10.5" customHeight="1">
      <c r="B206" s="61"/>
      <c r="C206" s="61"/>
      <c r="D206" s="61"/>
      <c r="E206" s="61"/>
      <c r="F206" s="109"/>
      <c r="G206" s="112"/>
      <c r="H206" s="109"/>
      <c r="I206" s="109"/>
      <c r="M206" s="109"/>
    </row>
    <row r="207" spans="1:13" ht="14.25" customHeight="1">
      <c r="A207" s="62" t="s">
        <v>588</v>
      </c>
      <c r="B207" s="30" t="s">
        <v>618</v>
      </c>
      <c r="C207" s="30"/>
      <c r="D207" s="30"/>
      <c r="E207" s="30"/>
      <c r="F207" s="104">
        <v>161</v>
      </c>
      <c r="G207" s="106">
        <v>16</v>
      </c>
      <c r="H207" s="106">
        <v>220</v>
      </c>
      <c r="I207" s="105">
        <v>99</v>
      </c>
      <c r="M207" s="109"/>
    </row>
    <row r="208" spans="1:13" ht="7.5" customHeight="1">
      <c r="A208" s="89"/>
      <c r="B208" s="80"/>
      <c r="C208" s="80"/>
      <c r="D208" s="80"/>
      <c r="E208" s="80"/>
      <c r="F208" s="126"/>
      <c r="G208" s="127"/>
      <c r="H208" s="127"/>
      <c r="I208" s="127"/>
      <c r="M208" s="109"/>
    </row>
    <row r="209" spans="1:13" ht="12.75" customHeight="1">
      <c r="A209" s="128" t="s">
        <v>908</v>
      </c>
      <c r="B209" s="80"/>
      <c r="C209" s="80"/>
      <c r="D209" s="80"/>
      <c r="E209" s="80"/>
      <c r="F209" s="126"/>
      <c r="G209" s="127"/>
      <c r="H209" s="127"/>
      <c r="I209" s="127"/>
      <c r="M209" s="109"/>
    </row>
    <row r="210" ht="9.75" customHeight="1"/>
    <row r="211" ht="19.5" customHeight="1">
      <c r="A211" s="124" t="s">
        <v>929</v>
      </c>
    </row>
    <row r="212" spans="1:9" ht="16.5" customHeight="1">
      <c r="A212" s="28" t="s">
        <v>714</v>
      </c>
      <c r="B212" s="29" t="s">
        <v>930</v>
      </c>
      <c r="C212" s="30"/>
      <c r="D212" s="30"/>
      <c r="E212" s="30"/>
      <c r="F212" s="28" t="s">
        <v>855</v>
      </c>
      <c r="G212" s="32" t="s">
        <v>715</v>
      </c>
      <c r="H212" s="32" t="s">
        <v>856</v>
      </c>
      <c r="I212" s="33" t="s">
        <v>857</v>
      </c>
    </row>
    <row r="213" spans="1:13" ht="14.25" customHeight="1">
      <c r="A213" s="34" t="s">
        <v>715</v>
      </c>
      <c r="B213" s="35" t="s">
        <v>648</v>
      </c>
      <c r="C213" s="35"/>
      <c r="D213" s="35"/>
      <c r="E213" s="35"/>
      <c r="F213" s="118">
        <f>F202*100/F$207</f>
        <v>7.453416149068323</v>
      </c>
      <c r="G213" s="37">
        <f>G202*100/G$207</f>
        <v>12.5</v>
      </c>
      <c r="H213" s="37">
        <f>H202*100/H$207</f>
        <v>8.636363636363637</v>
      </c>
      <c r="I213" s="119">
        <f>I202*100/I$207</f>
        <v>13.131313131313131</v>
      </c>
      <c r="M213" s="109"/>
    </row>
    <row r="214" spans="1:13" ht="14.25" customHeight="1">
      <c r="A214" s="39" t="s">
        <v>729</v>
      </c>
      <c r="B214" s="40" t="s">
        <v>645</v>
      </c>
      <c r="C214" s="40"/>
      <c r="D214" s="40"/>
      <c r="E214" s="40"/>
      <c r="F214" s="120">
        <f aca="true" t="shared" si="9" ref="F214:I216">F203*100/F$207</f>
        <v>17.391304347826086</v>
      </c>
      <c r="G214" s="42">
        <f t="shared" si="9"/>
        <v>18.75</v>
      </c>
      <c r="H214" s="42">
        <f t="shared" si="9"/>
        <v>15.454545454545455</v>
      </c>
      <c r="I214" s="121">
        <f t="shared" si="9"/>
        <v>17.171717171717173</v>
      </c>
      <c r="M214" s="109"/>
    </row>
    <row r="215" spans="1:13" ht="14.25" customHeight="1">
      <c r="A215" s="39" t="s">
        <v>801</v>
      </c>
      <c r="B215" s="47" t="s">
        <v>646</v>
      </c>
      <c r="C215" s="40"/>
      <c r="D215" s="40"/>
      <c r="E215" s="40"/>
      <c r="F215" s="120">
        <f t="shared" si="9"/>
        <v>32.298136645962735</v>
      </c>
      <c r="G215" s="42">
        <f t="shared" si="9"/>
        <v>31.25</v>
      </c>
      <c r="H215" s="42">
        <f t="shared" si="9"/>
        <v>23.181818181818183</v>
      </c>
      <c r="I215" s="121">
        <f t="shared" si="9"/>
        <v>24.242424242424242</v>
      </c>
      <c r="M215" s="109"/>
    </row>
    <row r="216" spans="1:13" ht="14.25" customHeight="1">
      <c r="A216" s="53" t="s">
        <v>12</v>
      </c>
      <c r="B216" s="54" t="s">
        <v>647</v>
      </c>
      <c r="C216" s="55"/>
      <c r="D216" s="55"/>
      <c r="E216" s="55"/>
      <c r="F216" s="122">
        <f t="shared" si="9"/>
        <v>42.857142857142854</v>
      </c>
      <c r="G216" s="57">
        <f t="shared" si="9"/>
        <v>37.5</v>
      </c>
      <c r="H216" s="57">
        <f t="shared" si="9"/>
        <v>52.72727272727273</v>
      </c>
      <c r="I216" s="123">
        <f t="shared" si="9"/>
        <v>45.45454545454545</v>
      </c>
      <c r="M216" s="109"/>
    </row>
    <row r="217" spans="2:13" ht="10.5" customHeight="1">
      <c r="B217" s="61"/>
      <c r="C217" s="61"/>
      <c r="D217" s="61"/>
      <c r="E217" s="61"/>
      <c r="F217" s="109"/>
      <c r="G217" s="112"/>
      <c r="H217" s="109"/>
      <c r="I217" s="109"/>
      <c r="M217" s="109"/>
    </row>
    <row r="218" spans="1:13" ht="14.25" customHeight="1">
      <c r="A218" s="62" t="s">
        <v>588</v>
      </c>
      <c r="B218" s="30" t="s">
        <v>618</v>
      </c>
      <c r="C218" s="30"/>
      <c r="D218" s="30"/>
      <c r="E218" s="30"/>
      <c r="F218" s="125">
        <f>SUM(F213:F216)</f>
        <v>100</v>
      </c>
      <c r="G218" s="106">
        <f>SUM(G213:G216)</f>
        <v>100</v>
      </c>
      <c r="H218" s="106">
        <f>SUM(H213:H216)</f>
        <v>100</v>
      </c>
      <c r="I218" s="105">
        <f>SUM(I213:I216)</f>
        <v>100</v>
      </c>
      <c r="M218" s="109"/>
    </row>
    <row r="245" ht="18.75" customHeight="1">
      <c r="A245" s="124" t="s">
        <v>931</v>
      </c>
    </row>
    <row r="246" spans="1:14" ht="18.75" customHeight="1">
      <c r="A246" s="28" t="s">
        <v>714</v>
      </c>
      <c r="B246" s="29" t="s">
        <v>935</v>
      </c>
      <c r="C246" s="30"/>
      <c r="D246" s="30"/>
      <c r="E246" s="30"/>
      <c r="F246" s="28" t="s">
        <v>905</v>
      </c>
      <c r="G246" s="32" t="s">
        <v>897</v>
      </c>
      <c r="H246" s="32" t="s">
        <v>898</v>
      </c>
      <c r="I246" s="32" t="s">
        <v>902</v>
      </c>
      <c r="J246" s="32" t="s">
        <v>901</v>
      </c>
      <c r="K246" s="32" t="s">
        <v>899</v>
      </c>
      <c r="L246" s="33" t="s">
        <v>900</v>
      </c>
      <c r="N246" s="107" t="s">
        <v>580</v>
      </c>
    </row>
    <row r="247" spans="1:14" ht="15.75" customHeight="1">
      <c r="A247" s="34" t="s">
        <v>715</v>
      </c>
      <c r="B247" s="35" t="s">
        <v>649</v>
      </c>
      <c r="C247" s="35"/>
      <c r="D247" s="35"/>
      <c r="E247" s="35"/>
      <c r="F247" s="34">
        <v>8</v>
      </c>
      <c r="G247" s="101">
        <v>30</v>
      </c>
      <c r="H247" s="108">
        <v>39</v>
      </c>
      <c r="I247" s="108">
        <v>49</v>
      </c>
      <c r="J247" s="108">
        <v>28</v>
      </c>
      <c r="K247" s="108">
        <v>50</v>
      </c>
      <c r="L247" s="38">
        <v>55</v>
      </c>
      <c r="M247" s="109"/>
      <c r="N247" s="113">
        <f>SUM(F247:L247)</f>
        <v>259</v>
      </c>
    </row>
    <row r="248" spans="1:14" ht="15.75" customHeight="1">
      <c r="A248" s="39" t="s">
        <v>729</v>
      </c>
      <c r="B248" s="40" t="s">
        <v>650</v>
      </c>
      <c r="C248" s="40"/>
      <c r="D248" s="40"/>
      <c r="E248" s="40"/>
      <c r="F248" s="39">
        <v>8</v>
      </c>
      <c r="G248" s="102">
        <v>19</v>
      </c>
      <c r="H248" s="110">
        <v>15</v>
      </c>
      <c r="I248" s="110">
        <v>15</v>
      </c>
      <c r="J248" s="110">
        <v>10</v>
      </c>
      <c r="K248" s="110">
        <v>43</v>
      </c>
      <c r="L248" s="43">
        <v>27</v>
      </c>
      <c r="M248" s="109"/>
      <c r="N248" s="114">
        <f>SUM(F248:L248)</f>
        <v>137</v>
      </c>
    </row>
    <row r="249" spans="1:14" ht="15.75" customHeight="1">
      <c r="A249" s="39" t="s">
        <v>801</v>
      </c>
      <c r="B249" s="47" t="s">
        <v>651</v>
      </c>
      <c r="C249" s="40"/>
      <c r="D249" s="40"/>
      <c r="E249" s="40"/>
      <c r="F249" s="39"/>
      <c r="G249" s="102">
        <v>9</v>
      </c>
      <c r="H249" s="110">
        <v>5</v>
      </c>
      <c r="I249" s="110">
        <v>2</v>
      </c>
      <c r="J249" s="110">
        <v>8</v>
      </c>
      <c r="K249" s="110">
        <v>14</v>
      </c>
      <c r="L249" s="43">
        <v>18</v>
      </c>
      <c r="M249" s="109"/>
      <c r="N249" s="114">
        <f>SUM(F249:L249)</f>
        <v>56</v>
      </c>
    </row>
    <row r="250" spans="1:14" ht="15.75" customHeight="1">
      <c r="A250" s="53" t="s">
        <v>12</v>
      </c>
      <c r="B250" s="54" t="s">
        <v>652</v>
      </c>
      <c r="C250" s="55"/>
      <c r="D250" s="55"/>
      <c r="E250" s="55"/>
      <c r="F250" s="53">
        <v>1</v>
      </c>
      <c r="G250" s="103">
        <v>15</v>
      </c>
      <c r="H250" s="111">
        <v>4</v>
      </c>
      <c r="I250" s="111">
        <v>6</v>
      </c>
      <c r="J250" s="111">
        <v>6</v>
      </c>
      <c r="K250" s="111">
        <v>2</v>
      </c>
      <c r="L250" s="58">
        <v>7</v>
      </c>
      <c r="M250" s="109"/>
      <c r="N250" s="115">
        <f>SUM(F250:L250)</f>
        <v>41</v>
      </c>
    </row>
    <row r="251" spans="2:14" ht="12.75" customHeight="1">
      <c r="B251" s="61"/>
      <c r="C251" s="61"/>
      <c r="D251" s="61"/>
      <c r="E251" s="61"/>
      <c r="F251" s="109"/>
      <c r="G251" s="112"/>
      <c r="H251" s="109"/>
      <c r="I251" s="109"/>
      <c r="J251" s="109"/>
      <c r="K251" s="109"/>
      <c r="L251" s="109"/>
      <c r="M251" s="109"/>
      <c r="N251" s="116"/>
    </row>
    <row r="252" spans="1:14" ht="15.75" customHeight="1">
      <c r="A252" s="62" t="s">
        <v>588</v>
      </c>
      <c r="B252" s="30" t="s">
        <v>618</v>
      </c>
      <c r="C252" s="30"/>
      <c r="D252" s="30"/>
      <c r="E252" s="30"/>
      <c r="F252" s="104">
        <v>17</v>
      </c>
      <c r="G252" s="106">
        <v>73</v>
      </c>
      <c r="H252" s="106">
        <v>63</v>
      </c>
      <c r="I252" s="106">
        <v>72</v>
      </c>
      <c r="J252" s="106">
        <v>52</v>
      </c>
      <c r="K252" s="106">
        <v>109</v>
      </c>
      <c r="L252" s="105">
        <v>107</v>
      </c>
      <c r="M252" s="109"/>
      <c r="N252" s="117">
        <f>SUM(F252:L252)</f>
        <v>493</v>
      </c>
    </row>
    <row r="254" ht="19.5" customHeight="1">
      <c r="A254" s="124" t="s">
        <v>932</v>
      </c>
    </row>
    <row r="255" spans="1:14" ht="18" customHeight="1">
      <c r="A255" s="28" t="s">
        <v>714</v>
      </c>
      <c r="B255" s="29" t="s">
        <v>935</v>
      </c>
      <c r="C255" s="30"/>
      <c r="D255" s="30"/>
      <c r="E255" s="30"/>
      <c r="F255" s="28" t="s">
        <v>905</v>
      </c>
      <c r="G255" s="32" t="s">
        <v>897</v>
      </c>
      <c r="H255" s="32" t="s">
        <v>898</v>
      </c>
      <c r="I255" s="32" t="s">
        <v>902</v>
      </c>
      <c r="J255" s="32" t="s">
        <v>901</v>
      </c>
      <c r="K255" s="32" t="s">
        <v>899</v>
      </c>
      <c r="L255" s="33" t="s">
        <v>900</v>
      </c>
      <c r="N255" s="107" t="s">
        <v>580</v>
      </c>
    </row>
    <row r="256" spans="1:14" ht="15.75" customHeight="1">
      <c r="A256" s="34" t="s">
        <v>715</v>
      </c>
      <c r="B256" s="35" t="s">
        <v>649</v>
      </c>
      <c r="C256" s="35"/>
      <c r="D256" s="35"/>
      <c r="E256" s="35"/>
      <c r="F256" s="118">
        <f>F247*100/F$252</f>
        <v>47.05882352941177</v>
      </c>
      <c r="G256" s="37">
        <f aca="true" t="shared" si="10" ref="G256:L256">G247*100/G$252</f>
        <v>41.0958904109589</v>
      </c>
      <c r="H256" s="37">
        <f t="shared" si="10"/>
        <v>61.904761904761905</v>
      </c>
      <c r="I256" s="37">
        <f t="shared" si="10"/>
        <v>68.05555555555556</v>
      </c>
      <c r="J256" s="37">
        <f t="shared" si="10"/>
        <v>53.84615384615385</v>
      </c>
      <c r="K256" s="37">
        <f t="shared" si="10"/>
        <v>45.87155963302752</v>
      </c>
      <c r="L256" s="119">
        <f t="shared" si="10"/>
        <v>51.401869158878505</v>
      </c>
      <c r="M256" s="109"/>
      <c r="N256" s="136">
        <f>N247*100/N$252</f>
        <v>52.53549695740365</v>
      </c>
    </row>
    <row r="257" spans="1:14" ht="15.75" customHeight="1">
      <c r="A257" s="39" t="s">
        <v>729</v>
      </c>
      <c r="B257" s="40" t="s">
        <v>650</v>
      </c>
      <c r="C257" s="40"/>
      <c r="D257" s="40"/>
      <c r="E257" s="40"/>
      <c r="F257" s="120">
        <f aca="true" t="shared" si="11" ref="F257:L259">F248*100/F$252</f>
        <v>47.05882352941177</v>
      </c>
      <c r="G257" s="42">
        <f t="shared" si="11"/>
        <v>26.027397260273972</v>
      </c>
      <c r="H257" s="42">
        <f t="shared" si="11"/>
        <v>23.80952380952381</v>
      </c>
      <c r="I257" s="42">
        <f t="shared" si="11"/>
        <v>20.833333333333332</v>
      </c>
      <c r="J257" s="42">
        <f t="shared" si="11"/>
        <v>19.23076923076923</v>
      </c>
      <c r="K257" s="42">
        <f t="shared" si="11"/>
        <v>39.44954128440367</v>
      </c>
      <c r="L257" s="121">
        <f t="shared" si="11"/>
        <v>25.233644859813083</v>
      </c>
      <c r="M257" s="109"/>
      <c r="N257" s="137">
        <f>N248*100/N$252</f>
        <v>27.789046653144016</v>
      </c>
    </row>
    <row r="258" spans="1:14" ht="15.75" customHeight="1">
      <c r="A258" s="39" t="s">
        <v>801</v>
      </c>
      <c r="B258" s="47" t="s">
        <v>651</v>
      </c>
      <c r="C258" s="40"/>
      <c r="D258" s="40"/>
      <c r="E258" s="40"/>
      <c r="F258" s="120">
        <f t="shared" si="11"/>
        <v>0</v>
      </c>
      <c r="G258" s="42">
        <f t="shared" si="11"/>
        <v>12.32876712328767</v>
      </c>
      <c r="H258" s="42">
        <f t="shared" si="11"/>
        <v>7.936507936507937</v>
      </c>
      <c r="I258" s="42">
        <f t="shared" si="11"/>
        <v>2.7777777777777777</v>
      </c>
      <c r="J258" s="42">
        <f t="shared" si="11"/>
        <v>15.384615384615385</v>
      </c>
      <c r="K258" s="42">
        <f t="shared" si="11"/>
        <v>12.844036697247706</v>
      </c>
      <c r="L258" s="121">
        <f t="shared" si="11"/>
        <v>16.822429906542055</v>
      </c>
      <c r="M258" s="109"/>
      <c r="N258" s="137">
        <f>N249*100/N$252</f>
        <v>11.359026369168356</v>
      </c>
    </row>
    <row r="259" spans="1:14" ht="15.75" customHeight="1">
      <c r="A259" s="53" t="s">
        <v>12</v>
      </c>
      <c r="B259" s="54" t="s">
        <v>652</v>
      </c>
      <c r="C259" s="55"/>
      <c r="D259" s="55"/>
      <c r="E259" s="55"/>
      <c r="F259" s="122">
        <f t="shared" si="11"/>
        <v>5.882352941176471</v>
      </c>
      <c r="G259" s="57">
        <f t="shared" si="11"/>
        <v>20.54794520547945</v>
      </c>
      <c r="H259" s="57">
        <f t="shared" si="11"/>
        <v>6.349206349206349</v>
      </c>
      <c r="I259" s="57">
        <f t="shared" si="11"/>
        <v>8.333333333333334</v>
      </c>
      <c r="J259" s="57">
        <f t="shared" si="11"/>
        <v>11.538461538461538</v>
      </c>
      <c r="K259" s="57">
        <f t="shared" si="11"/>
        <v>1.834862385321101</v>
      </c>
      <c r="L259" s="123">
        <f t="shared" si="11"/>
        <v>6.542056074766355</v>
      </c>
      <c r="M259" s="109"/>
      <c r="N259" s="138">
        <f>N250*100/N$252</f>
        <v>8.316430020283976</v>
      </c>
    </row>
    <row r="260" spans="2:14" ht="12.75">
      <c r="B260" s="61"/>
      <c r="C260" s="61"/>
      <c r="D260" s="61"/>
      <c r="E260" s="61"/>
      <c r="F260" s="109"/>
      <c r="G260" s="112"/>
      <c r="H260" s="109"/>
      <c r="I260" s="109"/>
      <c r="J260" s="109"/>
      <c r="K260" s="109"/>
      <c r="L260" s="109"/>
      <c r="M260" s="109"/>
      <c r="N260" s="116"/>
    </row>
    <row r="261" spans="1:14" ht="15.75" customHeight="1">
      <c r="A261" s="62" t="s">
        <v>588</v>
      </c>
      <c r="B261" s="30" t="s">
        <v>618</v>
      </c>
      <c r="C261" s="30"/>
      <c r="D261" s="30"/>
      <c r="E261" s="30"/>
      <c r="F261" s="125">
        <f aca="true" t="shared" si="12" ref="F261:L261">SUM(F256:F259)</f>
        <v>100</v>
      </c>
      <c r="G261" s="106">
        <f t="shared" si="12"/>
        <v>100</v>
      </c>
      <c r="H261" s="106">
        <f t="shared" si="12"/>
        <v>100.00000000000001</v>
      </c>
      <c r="I261" s="106">
        <f t="shared" si="12"/>
        <v>99.99999999999999</v>
      </c>
      <c r="J261" s="106">
        <f t="shared" si="12"/>
        <v>100</v>
      </c>
      <c r="K261" s="106">
        <f t="shared" si="12"/>
        <v>100</v>
      </c>
      <c r="L261" s="105">
        <f t="shared" si="12"/>
        <v>100</v>
      </c>
      <c r="M261" s="109"/>
      <c r="N261" s="135">
        <f>SUM(N256:N259)</f>
        <v>100</v>
      </c>
    </row>
    <row r="283" ht="18.75" customHeight="1">
      <c r="A283" s="124" t="s">
        <v>933</v>
      </c>
    </row>
    <row r="284" spans="1:9" ht="16.5" customHeight="1">
      <c r="A284" s="28" t="s">
        <v>714</v>
      </c>
      <c r="B284" s="29" t="s">
        <v>935</v>
      </c>
      <c r="C284" s="30"/>
      <c r="D284" s="30"/>
      <c r="E284" s="30"/>
      <c r="F284" s="28" t="s">
        <v>855</v>
      </c>
      <c r="G284" s="32" t="s">
        <v>715</v>
      </c>
      <c r="H284" s="32" t="s">
        <v>856</v>
      </c>
      <c r="I284" s="33" t="s">
        <v>857</v>
      </c>
    </row>
    <row r="285" spans="1:13" ht="14.25" customHeight="1">
      <c r="A285" s="34" t="s">
        <v>715</v>
      </c>
      <c r="B285" s="35" t="s">
        <v>649</v>
      </c>
      <c r="C285" s="35"/>
      <c r="D285" s="35"/>
      <c r="E285" s="35"/>
      <c r="F285" s="34">
        <v>97</v>
      </c>
      <c r="G285" s="101">
        <v>10</v>
      </c>
      <c r="H285" s="108">
        <v>102</v>
      </c>
      <c r="I285" s="38">
        <v>50</v>
      </c>
      <c r="M285" s="109"/>
    </row>
    <row r="286" spans="1:13" ht="14.25" customHeight="1">
      <c r="A286" s="39" t="s">
        <v>729</v>
      </c>
      <c r="B286" s="40" t="s">
        <v>650</v>
      </c>
      <c r="C286" s="40"/>
      <c r="D286" s="40"/>
      <c r="E286" s="40"/>
      <c r="F286" s="39">
        <v>29</v>
      </c>
      <c r="G286" s="102">
        <v>6</v>
      </c>
      <c r="H286" s="110">
        <v>64</v>
      </c>
      <c r="I286" s="43">
        <v>38</v>
      </c>
      <c r="M286" s="109"/>
    </row>
    <row r="287" spans="1:13" ht="14.25" customHeight="1">
      <c r="A287" s="39" t="s">
        <v>801</v>
      </c>
      <c r="B287" s="47" t="s">
        <v>651</v>
      </c>
      <c r="C287" s="40"/>
      <c r="D287" s="40"/>
      <c r="E287" s="40"/>
      <c r="F287" s="39">
        <v>25</v>
      </c>
      <c r="G287" s="102"/>
      <c r="H287" s="110">
        <v>24</v>
      </c>
      <c r="I287" s="43">
        <v>7</v>
      </c>
      <c r="M287" s="109"/>
    </row>
    <row r="288" spans="1:13" ht="14.25" customHeight="1">
      <c r="A288" s="53" t="s">
        <v>12</v>
      </c>
      <c r="B288" s="54" t="s">
        <v>652</v>
      </c>
      <c r="C288" s="55"/>
      <c r="D288" s="55"/>
      <c r="E288" s="55"/>
      <c r="F288" s="53">
        <v>9</v>
      </c>
      <c r="G288" s="103"/>
      <c r="H288" s="111">
        <v>28</v>
      </c>
      <c r="I288" s="58">
        <v>4</v>
      </c>
      <c r="M288" s="109"/>
    </row>
    <row r="289" spans="2:13" ht="10.5" customHeight="1">
      <c r="B289" s="61"/>
      <c r="C289" s="61"/>
      <c r="D289" s="61"/>
      <c r="E289" s="61"/>
      <c r="F289" s="109"/>
      <c r="G289" s="112"/>
      <c r="H289" s="109"/>
      <c r="I289" s="109"/>
      <c r="M289" s="109"/>
    </row>
    <row r="290" spans="1:13" ht="14.25" customHeight="1">
      <c r="A290" s="62" t="s">
        <v>588</v>
      </c>
      <c r="B290" s="30" t="s">
        <v>618</v>
      </c>
      <c r="C290" s="30"/>
      <c r="D290" s="30"/>
      <c r="E290" s="30"/>
      <c r="F290" s="104">
        <v>160</v>
      </c>
      <c r="G290" s="106">
        <v>16</v>
      </c>
      <c r="H290" s="106">
        <v>218</v>
      </c>
      <c r="I290" s="105">
        <v>99</v>
      </c>
      <c r="M290" s="109"/>
    </row>
    <row r="291" spans="1:13" ht="7.5" customHeight="1">
      <c r="A291" s="89"/>
      <c r="B291" s="80"/>
      <c r="C291" s="80"/>
      <c r="D291" s="80"/>
      <c r="E291" s="80"/>
      <c r="F291" s="126"/>
      <c r="G291" s="127"/>
      <c r="H291" s="127"/>
      <c r="I291" s="127"/>
      <c r="M291" s="109"/>
    </row>
    <row r="292" spans="1:13" ht="12.75" customHeight="1">
      <c r="A292" s="128" t="s">
        <v>908</v>
      </c>
      <c r="B292" s="80"/>
      <c r="C292" s="80"/>
      <c r="D292" s="80"/>
      <c r="E292" s="80"/>
      <c r="F292" s="126"/>
      <c r="G292" s="127"/>
      <c r="H292" s="127"/>
      <c r="I292" s="127"/>
      <c r="M292" s="109"/>
    </row>
    <row r="293" ht="9.75" customHeight="1"/>
    <row r="294" ht="19.5" customHeight="1">
      <c r="A294" s="124" t="s">
        <v>934</v>
      </c>
    </row>
    <row r="295" spans="1:9" ht="16.5" customHeight="1">
      <c r="A295" s="28" t="s">
        <v>714</v>
      </c>
      <c r="B295" s="29" t="s">
        <v>935</v>
      </c>
      <c r="C295" s="30"/>
      <c r="D295" s="30"/>
      <c r="E295" s="30"/>
      <c r="F295" s="28" t="s">
        <v>855</v>
      </c>
      <c r="G295" s="32" t="s">
        <v>715</v>
      </c>
      <c r="H295" s="32" t="s">
        <v>856</v>
      </c>
      <c r="I295" s="33" t="s">
        <v>857</v>
      </c>
    </row>
    <row r="296" spans="1:13" ht="14.25" customHeight="1">
      <c r="A296" s="34" t="s">
        <v>715</v>
      </c>
      <c r="B296" s="35" t="s">
        <v>649</v>
      </c>
      <c r="C296" s="35"/>
      <c r="D296" s="35"/>
      <c r="E296" s="35"/>
      <c r="F296" s="118">
        <f>F285*100/F$290</f>
        <v>60.625</v>
      </c>
      <c r="G296" s="37">
        <f>G285*100/G$290</f>
        <v>62.5</v>
      </c>
      <c r="H296" s="37">
        <f>H285*100/H$290</f>
        <v>46.788990825688074</v>
      </c>
      <c r="I296" s="119">
        <f>I285*100/I$290</f>
        <v>50.505050505050505</v>
      </c>
      <c r="M296" s="109"/>
    </row>
    <row r="297" spans="1:13" ht="14.25" customHeight="1">
      <c r="A297" s="39" t="s">
        <v>729</v>
      </c>
      <c r="B297" s="40" t="s">
        <v>650</v>
      </c>
      <c r="C297" s="40"/>
      <c r="D297" s="40"/>
      <c r="E297" s="40"/>
      <c r="F297" s="120">
        <f aca="true" t="shared" si="13" ref="F297:I299">F286*100/F$290</f>
        <v>18.125</v>
      </c>
      <c r="G297" s="42">
        <f t="shared" si="13"/>
        <v>37.5</v>
      </c>
      <c r="H297" s="42">
        <f t="shared" si="13"/>
        <v>29.357798165137616</v>
      </c>
      <c r="I297" s="121">
        <f t="shared" si="13"/>
        <v>38.38383838383838</v>
      </c>
      <c r="M297" s="109"/>
    </row>
    <row r="298" spans="1:13" ht="14.25" customHeight="1">
      <c r="A298" s="39" t="s">
        <v>801</v>
      </c>
      <c r="B298" s="47" t="s">
        <v>651</v>
      </c>
      <c r="C298" s="40"/>
      <c r="D298" s="40"/>
      <c r="E298" s="40"/>
      <c r="F298" s="120">
        <f t="shared" si="13"/>
        <v>15.625</v>
      </c>
      <c r="G298" s="42">
        <f t="shared" si="13"/>
        <v>0</v>
      </c>
      <c r="H298" s="42">
        <f t="shared" si="13"/>
        <v>11.009174311926605</v>
      </c>
      <c r="I298" s="121">
        <f t="shared" si="13"/>
        <v>7.070707070707071</v>
      </c>
      <c r="M298" s="109"/>
    </row>
    <row r="299" spans="1:13" ht="14.25" customHeight="1">
      <c r="A299" s="53" t="s">
        <v>12</v>
      </c>
      <c r="B299" s="54" t="s">
        <v>652</v>
      </c>
      <c r="C299" s="55"/>
      <c r="D299" s="55"/>
      <c r="E299" s="55"/>
      <c r="F299" s="122">
        <f t="shared" si="13"/>
        <v>5.625</v>
      </c>
      <c r="G299" s="57">
        <f t="shared" si="13"/>
        <v>0</v>
      </c>
      <c r="H299" s="57">
        <f t="shared" si="13"/>
        <v>12.844036697247706</v>
      </c>
      <c r="I299" s="123">
        <f t="shared" si="13"/>
        <v>4.040404040404041</v>
      </c>
      <c r="M299" s="109"/>
    </row>
    <row r="300" spans="2:13" ht="10.5" customHeight="1">
      <c r="B300" s="61"/>
      <c r="C300" s="61"/>
      <c r="D300" s="61"/>
      <c r="E300" s="61"/>
      <c r="F300" s="109"/>
      <c r="G300" s="112"/>
      <c r="H300" s="109"/>
      <c r="I300" s="109"/>
      <c r="M300" s="109"/>
    </row>
    <row r="301" spans="1:13" ht="14.25" customHeight="1">
      <c r="A301" s="62" t="s">
        <v>588</v>
      </c>
      <c r="B301" s="30" t="s">
        <v>618</v>
      </c>
      <c r="C301" s="30"/>
      <c r="D301" s="30"/>
      <c r="E301" s="30"/>
      <c r="F301" s="125">
        <f>SUM(F296:F299)</f>
        <v>100</v>
      </c>
      <c r="G301" s="106">
        <f>SUM(G296:G299)</f>
        <v>100</v>
      </c>
      <c r="H301" s="106">
        <f>SUM(H296:H299)</f>
        <v>99.99999999999999</v>
      </c>
      <c r="I301" s="105">
        <f>SUM(I296:I299)</f>
        <v>100</v>
      </c>
      <c r="M301" s="109"/>
    </row>
    <row r="328" ht="18.75" customHeight="1">
      <c r="A328" s="124" t="s">
        <v>936</v>
      </c>
    </row>
    <row r="329" spans="1:14" ht="18.75" customHeight="1">
      <c r="A329" s="28" t="s">
        <v>714</v>
      </c>
      <c r="B329" s="29" t="s">
        <v>940</v>
      </c>
      <c r="C329" s="30"/>
      <c r="D329" s="30"/>
      <c r="E329" s="30"/>
      <c r="F329" s="28" t="s">
        <v>905</v>
      </c>
      <c r="G329" s="32" t="s">
        <v>897</v>
      </c>
      <c r="H329" s="32" t="s">
        <v>898</v>
      </c>
      <c r="I329" s="32" t="s">
        <v>902</v>
      </c>
      <c r="J329" s="32" t="s">
        <v>901</v>
      </c>
      <c r="K329" s="32" t="s">
        <v>899</v>
      </c>
      <c r="L329" s="33" t="s">
        <v>900</v>
      </c>
      <c r="N329" s="107" t="s">
        <v>580</v>
      </c>
    </row>
    <row r="330" spans="1:14" ht="15.75" customHeight="1">
      <c r="A330" s="34" t="s">
        <v>715</v>
      </c>
      <c r="B330" s="35" t="s">
        <v>709</v>
      </c>
      <c r="C330" s="35"/>
      <c r="D330" s="35"/>
      <c r="E330" s="35"/>
      <c r="F330" s="34">
        <v>13</v>
      </c>
      <c r="G330" s="101">
        <v>58</v>
      </c>
      <c r="H330" s="108">
        <v>56</v>
      </c>
      <c r="I330" s="108">
        <v>70</v>
      </c>
      <c r="J330" s="108">
        <v>38</v>
      </c>
      <c r="K330" s="108">
        <v>93</v>
      </c>
      <c r="L330" s="38">
        <v>92</v>
      </c>
      <c r="M330" s="109"/>
      <c r="N330" s="113">
        <f>SUM(F330:L330)</f>
        <v>420</v>
      </c>
    </row>
    <row r="331" spans="1:14" ht="15.75" customHeight="1">
      <c r="A331" s="53" t="s">
        <v>729</v>
      </c>
      <c r="B331" s="54" t="s">
        <v>710</v>
      </c>
      <c r="C331" s="55"/>
      <c r="D331" s="55"/>
      <c r="E331" s="55"/>
      <c r="F331" s="53">
        <v>4</v>
      </c>
      <c r="G331" s="103">
        <v>16</v>
      </c>
      <c r="H331" s="111">
        <v>7</v>
      </c>
      <c r="I331" s="111">
        <v>3</v>
      </c>
      <c r="J331" s="111">
        <v>14</v>
      </c>
      <c r="K331" s="111">
        <v>15</v>
      </c>
      <c r="L331" s="58">
        <v>15</v>
      </c>
      <c r="M331" s="109"/>
      <c r="N331" s="115">
        <f>SUM(F331:L331)</f>
        <v>74</v>
      </c>
    </row>
    <row r="332" spans="2:14" ht="12.75" customHeight="1">
      <c r="B332" s="61"/>
      <c r="C332" s="61"/>
      <c r="D332" s="61"/>
      <c r="E332" s="61"/>
      <c r="F332" s="109"/>
      <c r="G332" s="112"/>
      <c r="H332" s="109"/>
      <c r="I332" s="109"/>
      <c r="J332" s="109"/>
      <c r="K332" s="109"/>
      <c r="L332" s="109"/>
      <c r="M332" s="109"/>
      <c r="N332" s="116"/>
    </row>
    <row r="333" spans="1:14" ht="15.75" customHeight="1">
      <c r="A333" s="62" t="s">
        <v>588</v>
      </c>
      <c r="B333" s="30" t="s">
        <v>618</v>
      </c>
      <c r="C333" s="30"/>
      <c r="D333" s="30"/>
      <c r="E333" s="30"/>
      <c r="F333" s="104">
        <v>17</v>
      </c>
      <c r="G333" s="106">
        <v>74</v>
      </c>
      <c r="H333" s="106">
        <v>63</v>
      </c>
      <c r="I333" s="106">
        <v>73</v>
      </c>
      <c r="J333" s="106">
        <v>52</v>
      </c>
      <c r="K333" s="106">
        <v>108</v>
      </c>
      <c r="L333" s="105">
        <v>107</v>
      </c>
      <c r="M333" s="109"/>
      <c r="N333" s="117">
        <f>SUM(F333:L333)</f>
        <v>494</v>
      </c>
    </row>
    <row r="335" ht="19.5" customHeight="1">
      <c r="A335" s="124" t="s">
        <v>937</v>
      </c>
    </row>
    <row r="336" spans="1:14" ht="18" customHeight="1">
      <c r="A336" s="28" t="s">
        <v>714</v>
      </c>
      <c r="B336" s="29" t="s">
        <v>940</v>
      </c>
      <c r="C336" s="30"/>
      <c r="D336" s="30"/>
      <c r="E336" s="30"/>
      <c r="F336" s="28" t="s">
        <v>905</v>
      </c>
      <c r="G336" s="32" t="s">
        <v>897</v>
      </c>
      <c r="H336" s="32" t="s">
        <v>898</v>
      </c>
      <c r="I336" s="32" t="s">
        <v>902</v>
      </c>
      <c r="J336" s="32" t="s">
        <v>901</v>
      </c>
      <c r="K336" s="32" t="s">
        <v>899</v>
      </c>
      <c r="L336" s="33" t="s">
        <v>900</v>
      </c>
      <c r="N336" s="107" t="s">
        <v>580</v>
      </c>
    </row>
    <row r="337" spans="1:14" ht="15.75" customHeight="1">
      <c r="A337" s="34" t="s">
        <v>715</v>
      </c>
      <c r="B337" s="35" t="s">
        <v>709</v>
      </c>
      <c r="C337" s="35"/>
      <c r="D337" s="35"/>
      <c r="E337" s="35"/>
      <c r="F337" s="118">
        <f>F330*100/F$333</f>
        <v>76.47058823529412</v>
      </c>
      <c r="G337" s="37">
        <f aca="true" t="shared" si="14" ref="G337:L337">G330*100/G$333</f>
        <v>78.37837837837837</v>
      </c>
      <c r="H337" s="37">
        <f t="shared" si="14"/>
        <v>88.88888888888889</v>
      </c>
      <c r="I337" s="37">
        <f t="shared" si="14"/>
        <v>95.89041095890411</v>
      </c>
      <c r="J337" s="37">
        <f t="shared" si="14"/>
        <v>73.07692307692308</v>
      </c>
      <c r="K337" s="37">
        <f t="shared" si="14"/>
        <v>86.11111111111111</v>
      </c>
      <c r="L337" s="119">
        <f t="shared" si="14"/>
        <v>85.98130841121495</v>
      </c>
      <c r="M337" s="109"/>
      <c r="N337" s="136">
        <f>N330*100/N$333</f>
        <v>85.02024291497976</v>
      </c>
    </row>
    <row r="338" spans="1:14" ht="15.75" customHeight="1">
      <c r="A338" s="53" t="s">
        <v>729</v>
      </c>
      <c r="B338" s="54" t="s">
        <v>710</v>
      </c>
      <c r="C338" s="55"/>
      <c r="D338" s="55"/>
      <c r="E338" s="55"/>
      <c r="F338" s="122">
        <f>F331*100/F$333</f>
        <v>23.529411764705884</v>
      </c>
      <c r="G338" s="57">
        <f aca="true" t="shared" si="15" ref="G338:L338">G331*100/G$333</f>
        <v>21.62162162162162</v>
      </c>
      <c r="H338" s="57">
        <f t="shared" si="15"/>
        <v>11.11111111111111</v>
      </c>
      <c r="I338" s="57">
        <f t="shared" si="15"/>
        <v>4.109589041095891</v>
      </c>
      <c r="J338" s="57">
        <f t="shared" si="15"/>
        <v>26.923076923076923</v>
      </c>
      <c r="K338" s="57">
        <f t="shared" si="15"/>
        <v>13.88888888888889</v>
      </c>
      <c r="L338" s="123">
        <f t="shared" si="15"/>
        <v>14.018691588785046</v>
      </c>
      <c r="M338" s="109"/>
      <c r="N338" s="138">
        <f>N331*100/N$333</f>
        <v>14.979757085020243</v>
      </c>
    </row>
    <row r="339" spans="2:14" ht="12.75">
      <c r="B339" s="61"/>
      <c r="C339" s="61"/>
      <c r="D339" s="61"/>
      <c r="E339" s="61"/>
      <c r="F339" s="109"/>
      <c r="G339" s="112"/>
      <c r="H339" s="109"/>
      <c r="I339" s="109"/>
      <c r="J339" s="109"/>
      <c r="K339" s="109"/>
      <c r="L339" s="109"/>
      <c r="M339" s="109"/>
      <c r="N339" s="116"/>
    </row>
    <row r="340" spans="1:14" ht="15.75" customHeight="1">
      <c r="A340" s="62" t="s">
        <v>588</v>
      </c>
      <c r="B340" s="30" t="s">
        <v>618</v>
      </c>
      <c r="C340" s="30"/>
      <c r="D340" s="30"/>
      <c r="E340" s="30"/>
      <c r="F340" s="125">
        <f aca="true" t="shared" si="16" ref="F340:L340">SUM(F337:F338)</f>
        <v>100</v>
      </c>
      <c r="G340" s="106">
        <f t="shared" si="16"/>
        <v>100</v>
      </c>
      <c r="H340" s="106">
        <f t="shared" si="16"/>
        <v>100</v>
      </c>
      <c r="I340" s="106">
        <f t="shared" si="16"/>
        <v>100</v>
      </c>
      <c r="J340" s="106">
        <f t="shared" si="16"/>
        <v>100</v>
      </c>
      <c r="K340" s="106">
        <f t="shared" si="16"/>
        <v>100</v>
      </c>
      <c r="L340" s="105">
        <f t="shared" si="16"/>
        <v>100</v>
      </c>
      <c r="M340" s="109"/>
      <c r="N340" s="135">
        <f>SUM(N337:N338)</f>
        <v>100</v>
      </c>
    </row>
    <row r="362" ht="18.75" customHeight="1">
      <c r="A362" s="124" t="s">
        <v>938</v>
      </c>
    </row>
    <row r="363" spans="1:9" ht="16.5" customHeight="1">
      <c r="A363" s="28" t="s">
        <v>714</v>
      </c>
      <c r="B363" s="29" t="s">
        <v>940</v>
      </c>
      <c r="C363" s="30"/>
      <c r="D363" s="30"/>
      <c r="E363" s="30"/>
      <c r="F363" s="28" t="s">
        <v>855</v>
      </c>
      <c r="G363" s="32" t="s">
        <v>715</v>
      </c>
      <c r="H363" s="32" t="s">
        <v>856</v>
      </c>
      <c r="I363" s="33" t="s">
        <v>857</v>
      </c>
    </row>
    <row r="364" spans="1:13" ht="14.25" customHeight="1">
      <c r="A364" s="34" t="s">
        <v>715</v>
      </c>
      <c r="B364" s="35" t="s">
        <v>709</v>
      </c>
      <c r="C364" s="35"/>
      <c r="D364" s="35"/>
      <c r="E364" s="35"/>
      <c r="F364" s="34">
        <v>140</v>
      </c>
      <c r="G364" s="101">
        <v>9</v>
      </c>
      <c r="H364" s="108">
        <v>187</v>
      </c>
      <c r="I364" s="38">
        <v>84</v>
      </c>
      <c r="M364" s="109"/>
    </row>
    <row r="365" spans="1:13" ht="14.25" customHeight="1">
      <c r="A365" s="53" t="s">
        <v>729</v>
      </c>
      <c r="B365" s="54" t="s">
        <v>710</v>
      </c>
      <c r="C365" s="55"/>
      <c r="D365" s="55"/>
      <c r="E365" s="55"/>
      <c r="F365" s="53">
        <v>20</v>
      </c>
      <c r="G365" s="103">
        <v>7</v>
      </c>
      <c r="H365" s="111">
        <v>32</v>
      </c>
      <c r="I365" s="58">
        <v>15</v>
      </c>
      <c r="M365" s="109"/>
    </row>
    <row r="366" spans="2:13" ht="10.5" customHeight="1">
      <c r="B366" s="61"/>
      <c r="C366" s="61"/>
      <c r="D366" s="61"/>
      <c r="E366" s="61"/>
      <c r="F366" s="109"/>
      <c r="G366" s="112"/>
      <c r="H366" s="109"/>
      <c r="I366" s="109"/>
      <c r="M366" s="109"/>
    </row>
    <row r="367" spans="1:13" ht="14.25" customHeight="1">
      <c r="A367" s="62" t="s">
        <v>588</v>
      </c>
      <c r="B367" s="30" t="s">
        <v>618</v>
      </c>
      <c r="C367" s="30"/>
      <c r="D367" s="30"/>
      <c r="E367" s="30"/>
      <c r="F367" s="104">
        <v>160</v>
      </c>
      <c r="G367" s="106">
        <v>16</v>
      </c>
      <c r="H367" s="106">
        <v>219</v>
      </c>
      <c r="I367" s="105">
        <v>99</v>
      </c>
      <c r="M367" s="109"/>
    </row>
    <row r="368" spans="1:13" ht="7.5" customHeight="1">
      <c r="A368" s="89"/>
      <c r="B368" s="80"/>
      <c r="C368" s="80"/>
      <c r="D368" s="80"/>
      <c r="E368" s="80"/>
      <c r="F368" s="126"/>
      <c r="G368" s="127"/>
      <c r="H368" s="127"/>
      <c r="I368" s="127"/>
      <c r="M368" s="109"/>
    </row>
    <row r="369" spans="1:13" ht="12.75" customHeight="1">
      <c r="A369" s="128" t="s">
        <v>908</v>
      </c>
      <c r="B369" s="80"/>
      <c r="C369" s="80"/>
      <c r="D369" s="80"/>
      <c r="E369" s="80"/>
      <c r="F369" s="126"/>
      <c r="G369" s="127"/>
      <c r="H369" s="127"/>
      <c r="I369" s="127"/>
      <c r="M369" s="109"/>
    </row>
    <row r="370" ht="9.75" customHeight="1"/>
    <row r="371" ht="19.5" customHeight="1">
      <c r="A371" s="124" t="s">
        <v>939</v>
      </c>
    </row>
    <row r="372" spans="1:9" ht="16.5" customHeight="1">
      <c r="A372" s="28" t="s">
        <v>714</v>
      </c>
      <c r="B372" s="29" t="s">
        <v>940</v>
      </c>
      <c r="C372" s="30"/>
      <c r="D372" s="30"/>
      <c r="E372" s="30"/>
      <c r="F372" s="28" t="s">
        <v>855</v>
      </c>
      <c r="G372" s="32" t="s">
        <v>715</v>
      </c>
      <c r="H372" s="32" t="s">
        <v>856</v>
      </c>
      <c r="I372" s="33" t="s">
        <v>857</v>
      </c>
    </row>
    <row r="373" spans="1:13" ht="14.25" customHeight="1">
      <c r="A373" s="34" t="s">
        <v>715</v>
      </c>
      <c r="B373" s="35" t="s">
        <v>709</v>
      </c>
      <c r="C373" s="35"/>
      <c r="D373" s="35"/>
      <c r="E373" s="35"/>
      <c r="F373" s="118">
        <f aca="true" t="shared" si="17" ref="F373:I374">F364*100/F$367</f>
        <v>87.5</v>
      </c>
      <c r="G373" s="37">
        <f t="shared" si="17"/>
        <v>56.25</v>
      </c>
      <c r="H373" s="37">
        <f t="shared" si="17"/>
        <v>85.38812785388127</v>
      </c>
      <c r="I373" s="119">
        <f t="shared" si="17"/>
        <v>84.84848484848484</v>
      </c>
      <c r="M373" s="109"/>
    </row>
    <row r="374" spans="1:13" ht="14.25" customHeight="1">
      <c r="A374" s="53" t="s">
        <v>729</v>
      </c>
      <c r="B374" s="54" t="s">
        <v>710</v>
      </c>
      <c r="C374" s="55"/>
      <c r="D374" s="55"/>
      <c r="E374" s="55"/>
      <c r="F374" s="122">
        <f t="shared" si="17"/>
        <v>12.5</v>
      </c>
      <c r="G374" s="57">
        <f t="shared" si="17"/>
        <v>43.75</v>
      </c>
      <c r="H374" s="57">
        <f t="shared" si="17"/>
        <v>14.61187214611872</v>
      </c>
      <c r="I374" s="123">
        <f t="shared" si="17"/>
        <v>15.151515151515152</v>
      </c>
      <c r="M374" s="109"/>
    </row>
    <row r="375" spans="2:13" ht="10.5" customHeight="1">
      <c r="B375" s="61"/>
      <c r="C375" s="61"/>
      <c r="D375" s="61"/>
      <c r="E375" s="61"/>
      <c r="F375" s="109"/>
      <c r="G375" s="112"/>
      <c r="H375" s="109"/>
      <c r="I375" s="109"/>
      <c r="M375" s="109"/>
    </row>
    <row r="376" spans="1:13" ht="14.25" customHeight="1">
      <c r="A376" s="62" t="s">
        <v>588</v>
      </c>
      <c r="B376" s="30" t="s">
        <v>618</v>
      </c>
      <c r="C376" s="30"/>
      <c r="D376" s="30"/>
      <c r="E376" s="30"/>
      <c r="F376" s="125">
        <f>SUM(F373:F374)</f>
        <v>100</v>
      </c>
      <c r="G376" s="106">
        <f>SUM(G373:G374)</f>
        <v>100</v>
      </c>
      <c r="H376" s="106">
        <f>SUM(H373:H374)</f>
        <v>100</v>
      </c>
      <c r="I376" s="105">
        <f>SUM(I373:I374)</f>
        <v>100</v>
      </c>
      <c r="M376" s="109"/>
    </row>
    <row r="404" ht="18.75" customHeight="1">
      <c r="A404" s="124" t="s">
        <v>941</v>
      </c>
    </row>
    <row r="405" spans="1:14" ht="18.75" customHeight="1">
      <c r="A405" s="28" t="s">
        <v>714</v>
      </c>
      <c r="B405" s="29" t="s">
        <v>945</v>
      </c>
      <c r="C405" s="30"/>
      <c r="D405" s="30"/>
      <c r="E405" s="30"/>
      <c r="F405" s="28" t="s">
        <v>905</v>
      </c>
      <c r="G405" s="32" t="s">
        <v>897</v>
      </c>
      <c r="H405" s="32" t="s">
        <v>898</v>
      </c>
      <c r="I405" s="32" t="s">
        <v>902</v>
      </c>
      <c r="J405" s="32" t="s">
        <v>901</v>
      </c>
      <c r="K405" s="32" t="s">
        <v>899</v>
      </c>
      <c r="L405" s="33" t="s">
        <v>900</v>
      </c>
      <c r="N405" s="107" t="s">
        <v>580</v>
      </c>
    </row>
    <row r="406" spans="1:14" ht="15.75" customHeight="1">
      <c r="A406" s="34" t="s">
        <v>715</v>
      </c>
      <c r="B406" s="35" t="s">
        <v>654</v>
      </c>
      <c r="C406" s="35"/>
      <c r="D406" s="35"/>
      <c r="E406" s="35"/>
      <c r="F406" s="34"/>
      <c r="G406" s="101">
        <v>8</v>
      </c>
      <c r="H406" s="108">
        <v>2</v>
      </c>
      <c r="I406" s="108">
        <v>4</v>
      </c>
      <c r="J406" s="108">
        <v>4</v>
      </c>
      <c r="K406" s="108">
        <v>1</v>
      </c>
      <c r="L406" s="38">
        <v>4</v>
      </c>
      <c r="M406" s="109"/>
      <c r="N406" s="113">
        <f>SUM(F406:L406)</f>
        <v>23</v>
      </c>
    </row>
    <row r="407" spans="1:14" ht="15.75" customHeight="1">
      <c r="A407" s="39" t="s">
        <v>729</v>
      </c>
      <c r="B407" s="40" t="s">
        <v>655</v>
      </c>
      <c r="C407" s="40"/>
      <c r="D407" s="40"/>
      <c r="E407" s="40"/>
      <c r="F407" s="39">
        <v>8</v>
      </c>
      <c r="G407" s="102">
        <v>29</v>
      </c>
      <c r="H407" s="110">
        <v>34</v>
      </c>
      <c r="I407" s="110">
        <v>44</v>
      </c>
      <c r="J407" s="110">
        <v>31</v>
      </c>
      <c r="K407" s="110">
        <v>85</v>
      </c>
      <c r="L407" s="43">
        <v>70</v>
      </c>
      <c r="M407" s="109"/>
      <c r="N407" s="114">
        <f>SUM(F407:L407)</f>
        <v>301</v>
      </c>
    </row>
    <row r="408" spans="1:14" ht="15.75" customHeight="1">
      <c r="A408" s="53" t="s">
        <v>801</v>
      </c>
      <c r="B408" s="54" t="s">
        <v>656</v>
      </c>
      <c r="C408" s="55"/>
      <c r="D408" s="55"/>
      <c r="E408" s="55"/>
      <c r="F408" s="53">
        <v>3</v>
      </c>
      <c r="G408" s="103">
        <v>19</v>
      </c>
      <c r="H408" s="111">
        <v>10</v>
      </c>
      <c r="I408" s="111">
        <v>18</v>
      </c>
      <c r="J408" s="111">
        <v>3</v>
      </c>
      <c r="K408" s="111">
        <v>6</v>
      </c>
      <c r="L408" s="58">
        <v>19</v>
      </c>
      <c r="M408" s="109"/>
      <c r="N408" s="115">
        <f>SUM(F408:L408)</f>
        <v>78</v>
      </c>
    </row>
    <row r="409" spans="2:14" ht="12.75" customHeight="1">
      <c r="B409" s="61"/>
      <c r="C409" s="61"/>
      <c r="D409" s="61"/>
      <c r="E409" s="61"/>
      <c r="F409" s="109"/>
      <c r="G409" s="112"/>
      <c r="H409" s="109"/>
      <c r="I409" s="109"/>
      <c r="J409" s="109"/>
      <c r="K409" s="109"/>
      <c r="L409" s="109"/>
      <c r="M409" s="109"/>
      <c r="N409" s="116"/>
    </row>
    <row r="410" spans="1:14" ht="15.75" customHeight="1">
      <c r="A410" s="62" t="s">
        <v>588</v>
      </c>
      <c r="B410" s="30" t="s">
        <v>618</v>
      </c>
      <c r="C410" s="30"/>
      <c r="D410" s="30"/>
      <c r="E410" s="30"/>
      <c r="F410" s="104">
        <v>11</v>
      </c>
      <c r="G410" s="106">
        <v>56</v>
      </c>
      <c r="H410" s="106">
        <v>46</v>
      </c>
      <c r="I410" s="106">
        <v>66</v>
      </c>
      <c r="J410" s="106">
        <v>38</v>
      </c>
      <c r="K410" s="106">
        <v>92</v>
      </c>
      <c r="L410" s="105">
        <v>93</v>
      </c>
      <c r="M410" s="109"/>
      <c r="N410" s="117">
        <f>SUM(F410:L410)</f>
        <v>402</v>
      </c>
    </row>
    <row r="412" ht="19.5" customHeight="1">
      <c r="A412" s="124" t="s">
        <v>942</v>
      </c>
    </row>
    <row r="413" spans="1:14" ht="18" customHeight="1">
      <c r="A413" s="28" t="s">
        <v>714</v>
      </c>
      <c r="B413" s="29" t="s">
        <v>945</v>
      </c>
      <c r="C413" s="30"/>
      <c r="D413" s="30"/>
      <c r="E413" s="30"/>
      <c r="F413" s="28" t="s">
        <v>905</v>
      </c>
      <c r="G413" s="32" t="s">
        <v>897</v>
      </c>
      <c r="H413" s="32" t="s">
        <v>898</v>
      </c>
      <c r="I413" s="32" t="s">
        <v>902</v>
      </c>
      <c r="J413" s="32" t="s">
        <v>901</v>
      </c>
      <c r="K413" s="32" t="s">
        <v>899</v>
      </c>
      <c r="L413" s="33" t="s">
        <v>900</v>
      </c>
      <c r="N413" s="107" t="s">
        <v>580</v>
      </c>
    </row>
    <row r="414" spans="1:14" ht="15.75" customHeight="1">
      <c r="A414" s="34" t="s">
        <v>715</v>
      </c>
      <c r="B414" s="35" t="s">
        <v>654</v>
      </c>
      <c r="C414" s="35"/>
      <c r="D414" s="35"/>
      <c r="E414" s="35"/>
      <c r="F414" s="118">
        <f>F406*100/F$410</f>
        <v>0</v>
      </c>
      <c r="G414" s="37">
        <f aca="true" t="shared" si="18" ref="G414:L414">G406*100/G$410</f>
        <v>14.285714285714286</v>
      </c>
      <c r="H414" s="37">
        <f t="shared" si="18"/>
        <v>4.3478260869565215</v>
      </c>
      <c r="I414" s="37">
        <f t="shared" si="18"/>
        <v>6.0606060606060606</v>
      </c>
      <c r="J414" s="37">
        <f t="shared" si="18"/>
        <v>10.526315789473685</v>
      </c>
      <c r="K414" s="37">
        <f t="shared" si="18"/>
        <v>1.0869565217391304</v>
      </c>
      <c r="L414" s="119">
        <f t="shared" si="18"/>
        <v>4.301075268817204</v>
      </c>
      <c r="M414" s="109"/>
      <c r="N414" s="136">
        <f>N406*100/N$410</f>
        <v>5.721393034825871</v>
      </c>
    </row>
    <row r="415" spans="1:14" ht="15.75" customHeight="1">
      <c r="A415" s="39" t="s">
        <v>729</v>
      </c>
      <c r="B415" s="40" t="s">
        <v>655</v>
      </c>
      <c r="C415" s="40"/>
      <c r="D415" s="40"/>
      <c r="E415" s="40"/>
      <c r="F415" s="120">
        <f aca="true" t="shared" si="19" ref="F415:L416">F407*100/F$410</f>
        <v>72.72727272727273</v>
      </c>
      <c r="G415" s="42">
        <f t="shared" si="19"/>
        <v>51.785714285714285</v>
      </c>
      <c r="H415" s="42">
        <f t="shared" si="19"/>
        <v>73.91304347826087</v>
      </c>
      <c r="I415" s="42">
        <f t="shared" si="19"/>
        <v>66.66666666666667</v>
      </c>
      <c r="J415" s="42">
        <f t="shared" si="19"/>
        <v>81.57894736842105</v>
      </c>
      <c r="K415" s="42">
        <f t="shared" si="19"/>
        <v>92.3913043478261</v>
      </c>
      <c r="L415" s="121">
        <f t="shared" si="19"/>
        <v>75.26881720430107</v>
      </c>
      <c r="M415" s="109"/>
      <c r="N415" s="137">
        <f>N407*100/N$410</f>
        <v>74.87562189054727</v>
      </c>
    </row>
    <row r="416" spans="1:14" ht="15.75" customHeight="1">
      <c r="A416" s="53" t="s">
        <v>801</v>
      </c>
      <c r="B416" s="54" t="s">
        <v>656</v>
      </c>
      <c r="C416" s="55"/>
      <c r="D416" s="55"/>
      <c r="E416" s="55"/>
      <c r="F416" s="122">
        <f t="shared" si="19"/>
        <v>27.272727272727273</v>
      </c>
      <c r="G416" s="57">
        <f t="shared" si="19"/>
        <v>33.92857142857143</v>
      </c>
      <c r="H416" s="57">
        <f t="shared" si="19"/>
        <v>21.73913043478261</v>
      </c>
      <c r="I416" s="57">
        <f t="shared" si="19"/>
        <v>27.272727272727273</v>
      </c>
      <c r="J416" s="57">
        <f t="shared" si="19"/>
        <v>7.894736842105263</v>
      </c>
      <c r="K416" s="57">
        <f t="shared" si="19"/>
        <v>6.521739130434782</v>
      </c>
      <c r="L416" s="123">
        <f t="shared" si="19"/>
        <v>20.43010752688172</v>
      </c>
      <c r="M416" s="109"/>
      <c r="N416" s="138">
        <f>N408*100/N$410</f>
        <v>19.402985074626866</v>
      </c>
    </row>
    <row r="417" spans="2:14" ht="12.75">
      <c r="B417" s="61"/>
      <c r="C417" s="61"/>
      <c r="D417" s="61"/>
      <c r="E417" s="61"/>
      <c r="F417" s="109"/>
      <c r="G417" s="112"/>
      <c r="H417" s="109"/>
      <c r="I417" s="109"/>
      <c r="J417" s="109"/>
      <c r="K417" s="109"/>
      <c r="L417" s="109"/>
      <c r="M417" s="109"/>
      <c r="N417" s="116"/>
    </row>
    <row r="418" spans="1:14" ht="15.75" customHeight="1">
      <c r="A418" s="62" t="s">
        <v>588</v>
      </c>
      <c r="B418" s="30" t="s">
        <v>618</v>
      </c>
      <c r="C418" s="30"/>
      <c r="D418" s="30"/>
      <c r="E418" s="30"/>
      <c r="F418" s="125">
        <f aca="true" t="shared" si="20" ref="F418:L418">SUM(F414:F416)</f>
        <v>100</v>
      </c>
      <c r="G418" s="106">
        <f t="shared" si="20"/>
        <v>100</v>
      </c>
      <c r="H418" s="106">
        <f t="shared" si="20"/>
        <v>100</v>
      </c>
      <c r="I418" s="106">
        <f t="shared" si="20"/>
        <v>100</v>
      </c>
      <c r="J418" s="106">
        <f t="shared" si="20"/>
        <v>100</v>
      </c>
      <c r="K418" s="106">
        <f t="shared" si="20"/>
        <v>100</v>
      </c>
      <c r="L418" s="105">
        <f t="shared" si="20"/>
        <v>100</v>
      </c>
      <c r="M418" s="109"/>
      <c r="N418" s="135">
        <f>SUM(N414:N416)</f>
        <v>100</v>
      </c>
    </row>
    <row r="440" ht="18.75" customHeight="1">
      <c r="A440" s="124" t="s">
        <v>943</v>
      </c>
    </row>
    <row r="441" spans="1:9" ht="16.5" customHeight="1">
      <c r="A441" s="28" t="s">
        <v>714</v>
      </c>
      <c r="B441" s="29" t="s">
        <v>945</v>
      </c>
      <c r="C441" s="30"/>
      <c r="D441" s="30"/>
      <c r="E441" s="30"/>
      <c r="F441" s="28" t="s">
        <v>855</v>
      </c>
      <c r="G441" s="32" t="s">
        <v>715</v>
      </c>
      <c r="H441" s="32" t="s">
        <v>856</v>
      </c>
      <c r="I441" s="33" t="s">
        <v>857</v>
      </c>
    </row>
    <row r="442" spans="1:13" ht="14.25" customHeight="1">
      <c r="A442" s="34" t="s">
        <v>715</v>
      </c>
      <c r="B442" s="35" t="s">
        <v>654</v>
      </c>
      <c r="C442" s="35"/>
      <c r="D442" s="35"/>
      <c r="E442" s="35"/>
      <c r="F442" s="34">
        <v>2</v>
      </c>
      <c r="G442" s="101"/>
      <c r="H442" s="108">
        <v>15</v>
      </c>
      <c r="I442" s="38">
        <v>6</v>
      </c>
      <c r="M442" s="109"/>
    </row>
    <row r="443" spans="1:13" ht="14.25" customHeight="1">
      <c r="A443" s="39" t="s">
        <v>729</v>
      </c>
      <c r="B443" s="40" t="s">
        <v>655</v>
      </c>
      <c r="C443" s="40"/>
      <c r="D443" s="40"/>
      <c r="E443" s="40"/>
      <c r="F443" s="39">
        <v>102</v>
      </c>
      <c r="G443" s="102">
        <v>7</v>
      </c>
      <c r="H443" s="110">
        <v>130</v>
      </c>
      <c r="I443" s="43">
        <v>62</v>
      </c>
      <c r="M443" s="109"/>
    </row>
    <row r="444" spans="1:13" ht="14.25" customHeight="1">
      <c r="A444" s="53" t="s">
        <v>801</v>
      </c>
      <c r="B444" s="54" t="s">
        <v>656</v>
      </c>
      <c r="C444" s="55"/>
      <c r="D444" s="55"/>
      <c r="E444" s="55"/>
      <c r="F444" s="53">
        <v>28</v>
      </c>
      <c r="G444" s="103">
        <v>2</v>
      </c>
      <c r="H444" s="111">
        <v>40</v>
      </c>
      <c r="I444" s="58">
        <v>8</v>
      </c>
      <c r="M444" s="109"/>
    </row>
    <row r="445" spans="2:13" ht="10.5" customHeight="1">
      <c r="B445" s="61"/>
      <c r="C445" s="61"/>
      <c r="D445" s="61"/>
      <c r="E445" s="61"/>
      <c r="F445" s="109"/>
      <c r="G445" s="112"/>
      <c r="H445" s="109"/>
      <c r="I445" s="109"/>
      <c r="M445" s="109"/>
    </row>
    <row r="446" spans="1:13" ht="14.25" customHeight="1">
      <c r="A446" s="62" t="s">
        <v>588</v>
      </c>
      <c r="B446" s="30" t="s">
        <v>618</v>
      </c>
      <c r="C446" s="30"/>
      <c r="D446" s="30"/>
      <c r="E446" s="30"/>
      <c r="F446" s="104">
        <v>132</v>
      </c>
      <c r="G446" s="106">
        <v>9</v>
      </c>
      <c r="H446" s="106">
        <v>185</v>
      </c>
      <c r="I446" s="105">
        <v>76</v>
      </c>
      <c r="M446" s="109"/>
    </row>
    <row r="447" spans="1:13" ht="7.5" customHeight="1">
      <c r="A447" s="89"/>
      <c r="B447" s="80"/>
      <c r="C447" s="80"/>
      <c r="D447" s="80"/>
      <c r="E447" s="80"/>
      <c r="F447" s="126"/>
      <c r="G447" s="127"/>
      <c r="H447" s="127"/>
      <c r="I447" s="127"/>
      <c r="M447" s="109"/>
    </row>
    <row r="448" spans="1:13" ht="12.75" customHeight="1">
      <c r="A448" s="128" t="s">
        <v>908</v>
      </c>
      <c r="B448" s="80"/>
      <c r="C448" s="80"/>
      <c r="D448" s="80"/>
      <c r="E448" s="80"/>
      <c r="F448" s="126"/>
      <c r="G448" s="127"/>
      <c r="H448" s="127"/>
      <c r="I448" s="127"/>
      <c r="M448" s="109"/>
    </row>
    <row r="449" ht="9.75" customHeight="1"/>
    <row r="450" ht="19.5" customHeight="1">
      <c r="A450" s="124" t="s">
        <v>944</v>
      </c>
    </row>
    <row r="451" spans="1:9" ht="16.5" customHeight="1">
      <c r="A451" s="28" t="s">
        <v>714</v>
      </c>
      <c r="B451" s="29" t="s">
        <v>945</v>
      </c>
      <c r="C451" s="30"/>
      <c r="D451" s="30"/>
      <c r="E451" s="30"/>
      <c r="F451" s="28" t="s">
        <v>855</v>
      </c>
      <c r="G451" s="32" t="s">
        <v>715</v>
      </c>
      <c r="H451" s="32" t="s">
        <v>856</v>
      </c>
      <c r="I451" s="33" t="s">
        <v>857</v>
      </c>
    </row>
    <row r="452" spans="1:13" ht="14.25" customHeight="1">
      <c r="A452" s="34" t="s">
        <v>715</v>
      </c>
      <c r="B452" s="35" t="s">
        <v>654</v>
      </c>
      <c r="C452" s="35"/>
      <c r="D452" s="35"/>
      <c r="E452" s="35"/>
      <c r="F452" s="118">
        <f>F442*100/F$446</f>
        <v>1.5151515151515151</v>
      </c>
      <c r="G452" s="37">
        <f>G442*100/G$446</f>
        <v>0</v>
      </c>
      <c r="H452" s="37">
        <f>H442*100/H$446</f>
        <v>8.108108108108109</v>
      </c>
      <c r="I452" s="119">
        <f>I442*100/I$446</f>
        <v>7.894736842105263</v>
      </c>
      <c r="M452" s="109"/>
    </row>
    <row r="453" spans="1:13" ht="14.25" customHeight="1">
      <c r="A453" s="39" t="s">
        <v>729</v>
      </c>
      <c r="B453" s="40" t="s">
        <v>655</v>
      </c>
      <c r="C453" s="40"/>
      <c r="D453" s="40"/>
      <c r="E453" s="40"/>
      <c r="F453" s="120">
        <f aca="true" t="shared" si="21" ref="F453:I454">F443*100/F$446</f>
        <v>77.27272727272727</v>
      </c>
      <c r="G453" s="42">
        <f t="shared" si="21"/>
        <v>77.77777777777777</v>
      </c>
      <c r="H453" s="42">
        <f t="shared" si="21"/>
        <v>70.27027027027027</v>
      </c>
      <c r="I453" s="121">
        <f t="shared" si="21"/>
        <v>81.57894736842105</v>
      </c>
      <c r="M453" s="109"/>
    </row>
    <row r="454" spans="1:13" ht="14.25" customHeight="1">
      <c r="A454" s="53" t="s">
        <v>801</v>
      </c>
      <c r="B454" s="54" t="s">
        <v>656</v>
      </c>
      <c r="C454" s="55"/>
      <c r="D454" s="55"/>
      <c r="E454" s="55"/>
      <c r="F454" s="122">
        <f t="shared" si="21"/>
        <v>21.21212121212121</v>
      </c>
      <c r="G454" s="57">
        <f t="shared" si="21"/>
        <v>22.22222222222222</v>
      </c>
      <c r="H454" s="57">
        <f t="shared" si="21"/>
        <v>21.62162162162162</v>
      </c>
      <c r="I454" s="123">
        <f t="shared" si="21"/>
        <v>10.526315789473685</v>
      </c>
      <c r="M454" s="109"/>
    </row>
    <row r="455" spans="2:13" ht="10.5" customHeight="1">
      <c r="B455" s="61"/>
      <c r="C455" s="61"/>
      <c r="D455" s="61"/>
      <c r="E455" s="61"/>
      <c r="F455" s="109"/>
      <c r="G455" s="112"/>
      <c r="H455" s="109"/>
      <c r="I455" s="109"/>
      <c r="M455" s="109"/>
    </row>
    <row r="456" spans="1:13" ht="14.25" customHeight="1">
      <c r="A456" s="62" t="s">
        <v>588</v>
      </c>
      <c r="B456" s="30" t="s">
        <v>618</v>
      </c>
      <c r="C456" s="30"/>
      <c r="D456" s="30"/>
      <c r="E456" s="30"/>
      <c r="F456" s="125">
        <f>SUM(F452:F454)</f>
        <v>100</v>
      </c>
      <c r="G456" s="106">
        <f>SUM(G452:G454)</f>
        <v>100</v>
      </c>
      <c r="H456" s="106">
        <f>SUM(H452:H454)</f>
        <v>100</v>
      </c>
      <c r="I456" s="105">
        <f>SUM(I452:I454)</f>
        <v>100</v>
      </c>
      <c r="M456" s="109"/>
    </row>
  </sheetData>
  <conditionalFormatting sqref="A15:A16 A8:A9">
    <cfRule type="expression" priority="1" dxfId="0" stopIfTrue="1">
      <formula>L8&lt;=2</formula>
    </cfRule>
  </conditionalFormatting>
  <conditionalFormatting sqref="B15:B16 B8:B9">
    <cfRule type="expression" priority="2" dxfId="0" stopIfTrue="1">
      <formula>L8&lt;=2</formula>
    </cfRule>
  </conditionalFormatting>
  <conditionalFormatting sqref="A42:A43">
    <cfRule type="expression" priority="3" dxfId="0" stopIfTrue="1">
      <formula>I42&lt;=2</formula>
    </cfRule>
  </conditionalFormatting>
  <conditionalFormatting sqref="B42:B43">
    <cfRule type="expression" priority="4" dxfId="0" stopIfTrue="1">
      <formula>I42&lt;=2</formula>
    </cfRule>
  </conditionalFormatting>
  <printOptions/>
  <pageMargins left="0.75" right="0.49" top="0.56" bottom="0.87" header="0.35" footer="0.5"/>
  <pageSetup horizontalDpi="360" verticalDpi="360" orientation="portrait" paperSize="9" r:id="rId2"/>
  <headerFooter alignWithMargins="0">
    <oddFooter>&amp;L&amp;8Analisi dei dati a cura di Sante Velo&amp;C&amp;8&amp;F [&amp;A]</oddFooter>
  </headerFooter>
  <rowBreaks count="11" manualBreakCount="11">
    <brk id="39" max="255" man="1"/>
    <brk id="82" max="255" man="1"/>
    <brk id="118" max="255" man="1"/>
    <brk id="161" max="255" man="1"/>
    <brk id="199" max="255" man="1"/>
    <brk id="244" max="255" man="1"/>
    <brk id="282" max="255" man="1"/>
    <brk id="327" max="255" man="1"/>
    <brk id="361" max="255" man="1"/>
    <brk id="403" max="255" man="1"/>
    <brk id="43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RowColHeaders="0" workbookViewId="0" topLeftCell="A1">
      <selection activeCell="A6" sqref="A6:O11"/>
    </sheetView>
  </sheetViews>
  <sheetFormatPr defaultColWidth="9.140625" defaultRowHeight="12.75"/>
  <cols>
    <col min="1" max="15" width="5.8515625" style="0" customWidth="1"/>
    <col min="16" max="16" width="1.7109375" style="0" customWidth="1"/>
    <col min="17" max="17" width="5.8515625" style="0" customWidth="1"/>
    <col min="18" max="18" width="9.00390625" style="0" customWidth="1"/>
    <col min="19" max="21" width="9.00390625" style="0" hidden="1" customWidth="1"/>
    <col min="22" max="22" width="9.00390625" style="0" customWidth="1"/>
  </cols>
  <sheetData>
    <row r="1" spans="1:21" ht="15" customHeight="1">
      <c r="A1" s="2" t="s">
        <v>578</v>
      </c>
      <c r="S1" s="22" t="str">
        <f>CONCATENATE(VLOOKUP(K6,S12:T33,2,FALSE),A8)</f>
        <v>1HC.7</v>
      </c>
      <c r="T1" s="1" t="str">
        <f>VLOOKUP(K6,S12:T33,2,FALSE)</f>
        <v>1H</v>
      </c>
      <c r="U1" s="64" t="str">
        <f>LEFT(T1,1)</f>
        <v>1</v>
      </c>
    </row>
    <row r="2" spans="1:21" ht="15" customHeight="1">
      <c r="A2" s="23" t="s">
        <v>579</v>
      </c>
      <c r="S2" s="24"/>
      <c r="T2" t="s">
        <v>504</v>
      </c>
      <c r="U2" s="24"/>
    </row>
    <row r="3" spans="1:21" ht="15" customHeight="1">
      <c r="A3" s="25" t="s">
        <v>620</v>
      </c>
      <c r="S3" s="24"/>
      <c r="T3" t="s">
        <v>505</v>
      </c>
      <c r="U3" s="24"/>
    </row>
    <row r="4" spans="1:21" ht="15" customHeight="1">
      <c r="A4" s="65" t="s">
        <v>497</v>
      </c>
      <c r="S4" s="24"/>
      <c r="T4" t="s">
        <v>506</v>
      </c>
      <c r="U4" s="24"/>
    </row>
    <row r="5" spans="19:21" ht="15.75" customHeight="1">
      <c r="S5" s="24"/>
      <c r="T5" t="s">
        <v>507</v>
      </c>
      <c r="U5" s="24"/>
    </row>
    <row r="6" spans="2:21" ht="16.5" customHeight="1">
      <c r="B6" s="26"/>
      <c r="J6" s="27" t="str">
        <f>IF(K6="Veneto","Regione ",IF(U1="1","Provincia ",IF(U1="2","Tipo di Istiuto ",IF(U1="3","Dimensioni azienda - n. addetti ",IF(U1="4","Macrosettore ","")))))</f>
        <v>Regione </v>
      </c>
      <c r="K6" s="148" t="s">
        <v>580</v>
      </c>
      <c r="L6" s="149"/>
      <c r="M6" s="149"/>
      <c r="N6" s="149"/>
      <c r="O6" s="150"/>
      <c r="S6" s="24"/>
      <c r="T6" t="s">
        <v>508</v>
      </c>
      <c r="U6" s="24"/>
    </row>
    <row r="7" spans="19:21" ht="5.25" customHeight="1">
      <c r="S7" s="24"/>
      <c r="T7" t="s">
        <v>509</v>
      </c>
      <c r="U7" s="24"/>
    </row>
    <row r="8" spans="1:21" ht="12.75">
      <c r="A8" s="140" t="s">
        <v>510</v>
      </c>
      <c r="B8" s="142" t="str">
        <f>VLOOKUP(A8,ZAZ1,2,FALSE)</f>
        <v>Stendere una rendicontazione (relazione, rapporto ecc.), da consegnare alla scuola, sugli esiti dell’esperienza di Alternanza (punti di forza, aspetti critici, difficoltà incontrate, proposte di miglioramento ecc.).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  <c r="S8" s="24"/>
      <c r="T8" t="s">
        <v>510</v>
      </c>
      <c r="U8" s="24"/>
    </row>
    <row r="9" spans="2:21" ht="35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  <c r="S9" s="24"/>
      <c r="U9" s="24"/>
    </row>
    <row r="10" spans="19:21" ht="7.5" customHeight="1">
      <c r="S10" s="24"/>
      <c r="T10" s="24"/>
      <c r="U10" s="24"/>
    </row>
    <row r="11" spans="2:21" ht="14.25">
      <c r="B11" s="25" t="str">
        <f>IF(B8="","",CONCATENATE("Ruoli indicati da ",VLOOKUP(S1,Z_AZ2,7,FALSE)," tutor esterni su ",VLOOKUP(T1,Z_TU1,2,FALSE),", pari a ",VLOOKUP(S1,Z_AZ2,8,FALSE)," percento del totale"))</f>
        <v>Ruoli indicati da 353 tutor esterni su 496, pari a 71,2 percento del totale</v>
      </c>
      <c r="S11" s="24"/>
      <c r="T11" s="24"/>
      <c r="U11" s="24"/>
    </row>
    <row r="12" spans="19:21" ht="18.75" customHeight="1">
      <c r="S12" t="s">
        <v>589</v>
      </c>
      <c r="T12" s="24" t="s">
        <v>556</v>
      </c>
      <c r="U12" s="24"/>
    </row>
    <row r="13" spans="1:21" ht="23.25" customHeight="1">
      <c r="A13" s="28" t="s">
        <v>714</v>
      </c>
      <c r="B13" s="29" t="s">
        <v>581</v>
      </c>
      <c r="C13" s="30"/>
      <c r="D13" s="30"/>
      <c r="E13" s="30"/>
      <c r="F13" s="31"/>
      <c r="G13" s="28" t="s">
        <v>582</v>
      </c>
      <c r="H13" s="32" t="s">
        <v>583</v>
      </c>
      <c r="I13" s="33" t="s">
        <v>584</v>
      </c>
      <c r="S13" t="s">
        <v>590</v>
      </c>
      <c r="T13" s="24" t="s">
        <v>557</v>
      </c>
      <c r="U13" s="24"/>
    </row>
    <row r="14" spans="1:21" ht="18.75" customHeight="1">
      <c r="A14" s="34" t="s">
        <v>537</v>
      </c>
      <c r="B14" s="35" t="s">
        <v>503</v>
      </c>
      <c r="C14" s="35"/>
      <c r="D14" s="35"/>
      <c r="E14" s="35"/>
      <c r="F14" s="36"/>
      <c r="G14" s="34">
        <f>IF($S$1="","",VLOOKUP($S$1,Z_AZ2,2,FALSE))</f>
        <v>67</v>
      </c>
      <c r="H14" s="37">
        <f>G14*100/$G$20</f>
        <v>18.406593406593405</v>
      </c>
      <c r="I14" s="38">
        <f>RANK(H14,$H$14:$H$18)</f>
        <v>2</v>
      </c>
      <c r="K14" s="44" t="s">
        <v>585</v>
      </c>
      <c r="L14" s="45"/>
      <c r="M14" s="45"/>
      <c r="N14" s="45"/>
      <c r="O14" s="46"/>
      <c r="S14" t="s">
        <v>591</v>
      </c>
      <c r="T14" s="24" t="s">
        <v>558</v>
      </c>
      <c r="U14" s="24"/>
    </row>
    <row r="15" spans="1:21" ht="18.75" customHeight="1">
      <c r="A15" s="39" t="s">
        <v>538</v>
      </c>
      <c r="B15" s="40" t="s">
        <v>498</v>
      </c>
      <c r="C15" s="40"/>
      <c r="D15" s="40"/>
      <c r="E15" s="40"/>
      <c r="F15" s="41"/>
      <c r="G15" s="39">
        <f>IF($S$1="","",VLOOKUP($S$1,Z_AZ2,3,FALSE))</f>
        <v>42</v>
      </c>
      <c r="H15" s="42">
        <f>G15*100/$G$20</f>
        <v>11.538461538461538</v>
      </c>
      <c r="I15" s="43">
        <f>RANK(H15,$H$14:$H$18)</f>
        <v>3</v>
      </c>
      <c r="K15" s="48" t="s">
        <v>596</v>
      </c>
      <c r="L15" s="49" t="s">
        <v>586</v>
      </c>
      <c r="M15" s="50"/>
      <c r="N15" s="50"/>
      <c r="O15" s="51"/>
      <c r="S15" t="s">
        <v>592</v>
      </c>
      <c r="T15" s="24" t="s">
        <v>559</v>
      </c>
      <c r="U15" s="24"/>
    </row>
    <row r="16" spans="1:21" ht="18.75" customHeight="1">
      <c r="A16" s="39" t="s">
        <v>539</v>
      </c>
      <c r="B16" s="47" t="s">
        <v>670</v>
      </c>
      <c r="C16" s="40"/>
      <c r="D16" s="40"/>
      <c r="E16" s="40"/>
      <c r="F16" s="41"/>
      <c r="G16" s="39">
        <f>IF($S$1="","",VLOOKUP($S$1,Z_AZ2,4,FALSE))</f>
        <v>21</v>
      </c>
      <c r="H16" s="42">
        <f>G16*100/$G$20</f>
        <v>5.769230769230769</v>
      </c>
      <c r="I16" s="43">
        <f>RANK(H16,$H$14:$H$18)</f>
        <v>4</v>
      </c>
      <c r="K16" s="48" t="s">
        <v>597</v>
      </c>
      <c r="L16" s="49" t="s">
        <v>587</v>
      </c>
      <c r="M16" s="50"/>
      <c r="N16" s="50"/>
      <c r="O16" s="51"/>
      <c r="S16" t="s">
        <v>593</v>
      </c>
      <c r="T16" s="24" t="s">
        <v>560</v>
      </c>
      <c r="U16" s="24"/>
    </row>
    <row r="17" spans="1:21" ht="18.75" customHeight="1">
      <c r="A17" s="39" t="s">
        <v>540</v>
      </c>
      <c r="B17" s="40" t="s">
        <v>667</v>
      </c>
      <c r="C17" s="40"/>
      <c r="D17" s="40"/>
      <c r="E17" s="40"/>
      <c r="F17" s="41"/>
      <c r="G17" s="39">
        <f>IF($S$1="","",VLOOKUP($S$1,Z_AZ2,5,FALSE))</f>
        <v>221</v>
      </c>
      <c r="H17" s="42">
        <f>G17*100/$G$20</f>
        <v>60.714285714285715</v>
      </c>
      <c r="I17" s="43">
        <f>RANK(H17,$H$14:$H$18)</f>
        <v>1</v>
      </c>
      <c r="K17" s="48" t="s">
        <v>598</v>
      </c>
      <c r="L17" s="49" t="s">
        <v>599</v>
      </c>
      <c r="M17" s="50"/>
      <c r="N17" s="50"/>
      <c r="O17" s="51"/>
      <c r="S17" t="s">
        <v>594</v>
      </c>
      <c r="T17" s="24" t="s">
        <v>561</v>
      </c>
      <c r="U17" s="24"/>
    </row>
    <row r="18" spans="1:21" ht="18.75" customHeight="1">
      <c r="A18" s="53" t="s">
        <v>541</v>
      </c>
      <c r="B18" s="54" t="s">
        <v>668</v>
      </c>
      <c r="C18" s="55"/>
      <c r="D18" s="55"/>
      <c r="E18" s="55"/>
      <c r="F18" s="56"/>
      <c r="G18" s="53">
        <f>IF($S$1="","",VLOOKUP($S$1,Z_AZ2,6,FALSE))</f>
        <v>13</v>
      </c>
      <c r="H18" s="57">
        <f>G18*100/$G$20</f>
        <v>3.5714285714285716</v>
      </c>
      <c r="I18" s="58">
        <f>RANK(H18,$H$14:$H$18)</f>
        <v>5</v>
      </c>
      <c r="K18" s="59"/>
      <c r="L18" s="60" t="s">
        <v>499</v>
      </c>
      <c r="M18" s="60"/>
      <c r="N18" s="60"/>
      <c r="O18" s="66"/>
      <c r="S18" t="s">
        <v>595</v>
      </c>
      <c r="T18" s="24" t="s">
        <v>562</v>
      </c>
      <c r="U18" s="24"/>
    </row>
    <row r="19" spans="2:21" ht="12.75" customHeight="1">
      <c r="B19" s="61"/>
      <c r="C19" s="61"/>
      <c r="D19" s="61"/>
      <c r="E19" s="61"/>
      <c r="F19" s="61"/>
      <c r="G19" s="61"/>
      <c r="H19" s="61"/>
      <c r="I19" s="61"/>
      <c r="S19" t="s">
        <v>580</v>
      </c>
      <c r="T19" s="24" t="s">
        <v>563</v>
      </c>
      <c r="U19" s="24"/>
    </row>
    <row r="20" spans="1:21" ht="18.75" customHeight="1">
      <c r="A20" s="62" t="s">
        <v>588</v>
      </c>
      <c r="B20" s="30" t="s">
        <v>618</v>
      </c>
      <c r="C20" s="30"/>
      <c r="D20" s="30"/>
      <c r="E20" s="30"/>
      <c r="F20" s="31"/>
      <c r="G20" s="28">
        <f>SUM(G14:G18)</f>
        <v>364</v>
      </c>
      <c r="H20" s="33">
        <f>SUM(H14:H18)</f>
        <v>99.99999999999999</v>
      </c>
      <c r="I20" s="61"/>
      <c r="S20" s="63" t="s">
        <v>601</v>
      </c>
      <c r="T20" s="24" t="s">
        <v>564</v>
      </c>
      <c r="U20" s="24"/>
    </row>
    <row r="21" spans="19:21" ht="12.75">
      <c r="S21" s="63" t="s">
        <v>602</v>
      </c>
      <c r="T21" s="24" t="s">
        <v>565</v>
      </c>
      <c r="U21" s="24"/>
    </row>
    <row r="22" spans="19:21" ht="12.75">
      <c r="S22" s="63" t="s">
        <v>603</v>
      </c>
      <c r="T22" s="24" t="s">
        <v>566</v>
      </c>
      <c r="U22" s="24"/>
    </row>
    <row r="23" spans="19:21" ht="12.75">
      <c r="S23" s="63" t="s">
        <v>604</v>
      </c>
      <c r="T23" s="24" t="s">
        <v>567</v>
      </c>
      <c r="U23" s="24"/>
    </row>
    <row r="24" spans="19:21" ht="12.75">
      <c r="S24" s="63" t="s">
        <v>626</v>
      </c>
      <c r="T24" s="24" t="s">
        <v>568</v>
      </c>
      <c r="U24" s="24"/>
    </row>
    <row r="25" spans="19:21" ht="12.75">
      <c r="S25" s="63" t="s">
        <v>627</v>
      </c>
      <c r="T25" s="24" t="s">
        <v>569</v>
      </c>
      <c r="U25" s="24"/>
    </row>
    <row r="26" spans="19:21" ht="12.75">
      <c r="S26" s="63" t="s">
        <v>628</v>
      </c>
      <c r="T26" s="24" t="s">
        <v>570</v>
      </c>
      <c r="U26" s="24"/>
    </row>
    <row r="27" spans="19:21" ht="12.75">
      <c r="S27" s="63" t="s">
        <v>629</v>
      </c>
      <c r="T27" s="24" t="s">
        <v>571</v>
      </c>
      <c r="U27" s="24"/>
    </row>
    <row r="28" spans="19:21" ht="12.75">
      <c r="S28" s="63" t="s">
        <v>702</v>
      </c>
      <c r="T28" s="24" t="s">
        <v>572</v>
      </c>
      <c r="U28" s="24"/>
    </row>
    <row r="29" spans="19:21" ht="12.75">
      <c r="S29" s="63" t="s">
        <v>703</v>
      </c>
      <c r="T29" s="24" t="s">
        <v>573</v>
      </c>
      <c r="U29" s="24"/>
    </row>
    <row r="30" spans="19:21" ht="12.75">
      <c r="S30" s="63" t="s">
        <v>630</v>
      </c>
      <c r="T30" s="24" t="s">
        <v>574</v>
      </c>
      <c r="U30" s="24"/>
    </row>
    <row r="31" spans="19:21" ht="12.75">
      <c r="S31" s="63" t="s">
        <v>704</v>
      </c>
      <c r="T31" s="24" t="s">
        <v>575</v>
      </c>
      <c r="U31" s="24"/>
    </row>
    <row r="32" spans="19:20" ht="12.75">
      <c r="S32" s="63" t="s">
        <v>705</v>
      </c>
      <c r="T32" s="24" t="s">
        <v>576</v>
      </c>
    </row>
    <row r="33" spans="19:20" ht="12.75">
      <c r="S33" s="63" t="s">
        <v>631</v>
      </c>
      <c r="T33" s="24" t="s">
        <v>577</v>
      </c>
    </row>
  </sheetData>
  <mergeCells count="2">
    <mergeCell ref="B8:O9"/>
    <mergeCell ref="K6:O6"/>
  </mergeCells>
  <conditionalFormatting sqref="A14:A18">
    <cfRule type="expression" priority="1" dxfId="0" stopIfTrue="1">
      <formula>I14&lt;=2</formula>
    </cfRule>
  </conditionalFormatting>
  <conditionalFormatting sqref="B14:B18">
    <cfRule type="expression" priority="2" dxfId="0" stopIfTrue="1">
      <formula>I14&lt;=2</formula>
    </cfRule>
  </conditionalFormatting>
  <dataValidations count="2">
    <dataValidation type="list" showInputMessage="1" showErrorMessage="1" sqref="A8">
      <formula1>$T$2:$T$8</formula1>
    </dataValidation>
    <dataValidation type="list" showInputMessage="1" showErrorMessage="1" sqref="K6">
      <formula1>$S$12:$S$33</formula1>
    </dataValidation>
  </dataValidations>
  <printOptions/>
  <pageMargins left="0.75" right="0.49" top="0.56" bottom="0.87" header="0.35" footer="0.5"/>
  <pageSetup horizontalDpi="360" verticalDpi="360" orientation="portrait" paperSize="9" r:id="rId2"/>
  <headerFooter alignWithMargins="0">
    <oddFooter>&amp;L&amp;8Analisi dei dati a cura di Sante Velo&amp;C&amp;8&amp;F [&amp;A]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7"/>
  <sheetViews>
    <sheetView showGridLines="0" workbookViewId="0" topLeftCell="A52">
      <selection activeCell="J6" sqref="J6:P6"/>
    </sheetView>
  </sheetViews>
  <sheetFormatPr defaultColWidth="9.140625" defaultRowHeight="12.75"/>
  <cols>
    <col min="1" max="1" width="5.00390625" style="0" customWidth="1"/>
    <col min="2" max="12" width="5.8515625" style="0" customWidth="1"/>
    <col min="13" max="13" width="10.140625" style="0" customWidth="1"/>
    <col min="14" max="14" width="4.8515625" style="0" customWidth="1"/>
    <col min="15" max="15" width="5.57421875" style="0" customWidth="1"/>
    <col min="16" max="16" width="5.00390625" style="0" customWidth="1"/>
    <col min="17" max="17" width="0.85546875" style="0" customWidth="1"/>
    <col min="18" max="18" width="5.8515625" style="0" customWidth="1"/>
    <col min="19" max="23" width="5.421875" style="0" hidden="1" customWidth="1"/>
  </cols>
  <sheetData>
    <row r="1" spans="1:22" ht="15" customHeight="1">
      <c r="A1" s="2" t="s">
        <v>578</v>
      </c>
      <c r="T1" s="22" t="str">
        <f>VLOOKUP(J6,T17:U47,2,FALSE)</f>
        <v>2T</v>
      </c>
      <c r="U1" s="1" t="e">
        <f>VLOOKUP(J6,T17:U24,2,FALSE)</f>
        <v>#N/A</v>
      </c>
      <c r="V1" s="64" t="str">
        <f>LEFT(T1,1)</f>
        <v>2</v>
      </c>
    </row>
    <row r="2" spans="1:22" ht="15" customHeight="1">
      <c r="A2" s="23" t="s">
        <v>579</v>
      </c>
      <c r="T2" s="24"/>
      <c r="U2" s="24" t="s">
        <v>522</v>
      </c>
      <c r="V2" s="24"/>
    </row>
    <row r="3" spans="1:22" ht="15.75" customHeight="1">
      <c r="A3" s="25" t="s">
        <v>620</v>
      </c>
      <c r="T3" s="24"/>
      <c r="U3" s="24" t="s">
        <v>523</v>
      </c>
      <c r="V3" s="24"/>
    </row>
    <row r="4" spans="1:22" ht="16.5" customHeight="1">
      <c r="A4" s="65" t="s">
        <v>946</v>
      </c>
      <c r="T4" s="24"/>
      <c r="U4" s="24" t="s">
        <v>524</v>
      </c>
      <c r="V4" s="24"/>
    </row>
    <row r="5" spans="20:22" ht="8.25" customHeight="1">
      <c r="T5" s="24"/>
      <c r="U5" s="24" t="s">
        <v>525</v>
      </c>
      <c r="V5" s="24"/>
    </row>
    <row r="6" spans="9:22" ht="19.5" customHeight="1">
      <c r="I6" s="27" t="str">
        <f>IF(J6="Veneto","Regione ",IF(V1="1","Provincia ",IF(V1="2","Tipo di Istiuto ",IF(V1="3","Dimensioni azienda - n. addetti ",IF(V1="4","Macrosettore ",IF(V1="5","Anni di permanenza nel ruolo attuale ",IF(V1="6","Esperienze precedenti di tutoring ",IF(V1="7","Tipo di esperienza di tutoring ",""))))))))</f>
        <v>Tipo di Istiuto </v>
      </c>
      <c r="J6" s="148" t="s">
        <v>603</v>
      </c>
      <c r="K6" s="149"/>
      <c r="L6" s="149"/>
      <c r="M6" s="149"/>
      <c r="N6" s="149"/>
      <c r="O6" s="149"/>
      <c r="P6" s="150"/>
      <c r="T6" s="24"/>
      <c r="U6" s="24" t="s">
        <v>526</v>
      </c>
      <c r="V6" s="24"/>
    </row>
    <row r="7" spans="20:22" ht="12" customHeight="1">
      <c r="T7" s="24"/>
      <c r="U7" s="24" t="s">
        <v>527</v>
      </c>
      <c r="V7" s="24"/>
    </row>
    <row r="8" spans="1:22" ht="16.5" customHeight="1">
      <c r="A8" s="28" t="s">
        <v>714</v>
      </c>
      <c r="B8" s="29" t="s">
        <v>600</v>
      </c>
      <c r="C8" s="30"/>
      <c r="D8" s="30"/>
      <c r="E8" s="30"/>
      <c r="F8" s="67"/>
      <c r="G8" s="67"/>
      <c r="H8" s="67"/>
      <c r="I8" s="67"/>
      <c r="J8" s="67"/>
      <c r="K8" s="67"/>
      <c r="L8" s="67"/>
      <c r="M8" s="31"/>
      <c r="N8" s="28" t="s">
        <v>582</v>
      </c>
      <c r="O8" s="32" t="s">
        <v>583</v>
      </c>
      <c r="P8" s="33" t="s">
        <v>584</v>
      </c>
      <c r="T8" s="24"/>
      <c r="U8" s="24" t="s">
        <v>528</v>
      </c>
      <c r="V8" s="24"/>
    </row>
    <row r="9" spans="1:22" ht="32.25" customHeight="1">
      <c r="A9" s="68">
        <v>1</v>
      </c>
      <c r="B9" s="151" t="s">
        <v>659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/>
      <c r="N9" s="34">
        <f>IF($J$6="","",VLOOKUP($T$1,Z_AZ4,2,FALSE))</f>
        <v>120</v>
      </c>
      <c r="O9" s="37">
        <f aca="true" t="shared" si="0" ref="O9:O15">N9*100/VLOOKUP($T$1,Z_AZ4,9,FALSE)</f>
        <v>54.54545454545455</v>
      </c>
      <c r="P9" s="38">
        <f aca="true" t="shared" si="1" ref="P9:P15">RANK(O9,$O$9:$O$15)</f>
        <v>7</v>
      </c>
      <c r="T9" s="24"/>
      <c r="U9" s="24" t="s">
        <v>529</v>
      </c>
      <c r="V9" s="24"/>
    </row>
    <row r="10" spans="1:22" ht="32.25" customHeight="1">
      <c r="A10" s="72">
        <v>2</v>
      </c>
      <c r="B10" s="154" t="s">
        <v>660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6"/>
      <c r="N10" s="39">
        <f>IF($J$6="","",VLOOKUP($T$1,Z_AZ4,3,FALSE))</f>
        <v>155</v>
      </c>
      <c r="O10" s="42">
        <f t="shared" si="0"/>
        <v>70.45454545454545</v>
      </c>
      <c r="P10" s="43">
        <f t="shared" si="1"/>
        <v>5</v>
      </c>
      <c r="T10" s="24"/>
      <c r="U10" s="24" t="s">
        <v>530</v>
      </c>
      <c r="V10" s="24"/>
    </row>
    <row r="11" spans="1:22" ht="32.25" customHeight="1">
      <c r="A11" s="72">
        <v>3</v>
      </c>
      <c r="B11" s="154" t="s">
        <v>661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6"/>
      <c r="N11" s="39">
        <f>IF($J$6="","",VLOOKUP($T$1,Z_AZ4,4,FALSE))</f>
        <v>175</v>
      </c>
      <c r="O11" s="42">
        <f t="shared" si="0"/>
        <v>79.54545454545455</v>
      </c>
      <c r="P11" s="43">
        <f t="shared" si="1"/>
        <v>3</v>
      </c>
      <c r="T11" s="24"/>
      <c r="U11" s="24" t="s">
        <v>531</v>
      </c>
      <c r="V11" s="24"/>
    </row>
    <row r="12" spans="1:21" ht="32.25" customHeight="1">
      <c r="A12" s="72">
        <v>4</v>
      </c>
      <c r="B12" s="154" t="s">
        <v>662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6"/>
      <c r="N12" s="39">
        <f>IF($J$6="","",VLOOKUP($T$1,Z_AZ4,5,FALSE))</f>
        <v>197</v>
      </c>
      <c r="O12" s="42">
        <f t="shared" si="0"/>
        <v>89.54545454545455</v>
      </c>
      <c r="P12" s="43">
        <f t="shared" si="1"/>
        <v>1</v>
      </c>
      <c r="U12" s="24" t="s">
        <v>532</v>
      </c>
    </row>
    <row r="13" spans="1:21" ht="32.25" customHeight="1">
      <c r="A13" s="72">
        <v>5</v>
      </c>
      <c r="B13" s="154" t="s">
        <v>663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6"/>
      <c r="N13" s="39">
        <f>IF($J$6="","",VLOOKUP($T$1,Z_AZ4,6,FALSE))</f>
        <v>148</v>
      </c>
      <c r="O13" s="42">
        <f t="shared" si="0"/>
        <v>67.27272727272727</v>
      </c>
      <c r="P13" s="43">
        <f t="shared" si="1"/>
        <v>6</v>
      </c>
      <c r="U13" s="24" t="s">
        <v>533</v>
      </c>
    </row>
    <row r="14" spans="1:21" ht="38.25" customHeight="1">
      <c r="A14" s="72">
        <v>6</v>
      </c>
      <c r="B14" s="154" t="s">
        <v>664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6"/>
      <c r="N14" s="39">
        <f>IF($J$6="","",VLOOKUP($T$1,Z_AZ4,7,FALSE))</f>
        <v>190</v>
      </c>
      <c r="O14" s="42">
        <f t="shared" si="0"/>
        <v>86.36363636363636</v>
      </c>
      <c r="P14" s="43">
        <f t="shared" si="1"/>
        <v>2</v>
      </c>
      <c r="U14" s="24" t="s">
        <v>534</v>
      </c>
    </row>
    <row r="15" spans="1:16" ht="38.25" customHeight="1">
      <c r="A15" s="76">
        <v>7</v>
      </c>
      <c r="B15" s="157" t="s">
        <v>665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9"/>
      <c r="N15" s="53">
        <f>IF($J$6="","",VLOOKUP($T$1,Z_AZ4,8,FALSE))</f>
        <v>160</v>
      </c>
      <c r="O15" s="57">
        <f t="shared" si="0"/>
        <v>72.72727272727273</v>
      </c>
      <c r="P15" s="58">
        <f t="shared" si="1"/>
        <v>4</v>
      </c>
    </row>
    <row r="16" ht="16.5" customHeight="1"/>
    <row r="17" spans="1:21" ht="16.5" customHeight="1">
      <c r="A17" s="44" t="s">
        <v>585</v>
      </c>
      <c r="B17" s="45"/>
      <c r="C17" s="45"/>
      <c r="D17" s="45"/>
      <c r="E17" s="45"/>
      <c r="F17" s="45"/>
      <c r="G17" s="82"/>
      <c r="H17" s="82"/>
      <c r="I17" s="82"/>
      <c r="J17" s="82"/>
      <c r="K17" s="82"/>
      <c r="L17" s="82"/>
      <c r="M17" s="46"/>
      <c r="T17" t="s">
        <v>589</v>
      </c>
      <c r="U17" s="24" t="s">
        <v>556</v>
      </c>
    </row>
    <row r="18" spans="1:21" ht="14.25" customHeight="1">
      <c r="A18" s="48" t="s">
        <v>596</v>
      </c>
      <c r="B18" s="49" t="s">
        <v>586</v>
      </c>
      <c r="C18" s="50"/>
      <c r="D18" s="50"/>
      <c r="E18" s="50"/>
      <c r="F18" s="80"/>
      <c r="G18" s="81"/>
      <c r="H18" s="81"/>
      <c r="I18" s="81"/>
      <c r="J18" s="81"/>
      <c r="K18" s="81"/>
      <c r="L18" s="81"/>
      <c r="M18" s="83"/>
      <c r="T18" t="s">
        <v>590</v>
      </c>
      <c r="U18" s="24" t="s">
        <v>557</v>
      </c>
    </row>
    <row r="19" spans="1:26" ht="14.25" customHeight="1">
      <c r="A19" s="48" t="s">
        <v>597</v>
      </c>
      <c r="B19" s="49" t="s">
        <v>331</v>
      </c>
      <c r="C19" s="50"/>
      <c r="D19" s="50"/>
      <c r="E19" s="50"/>
      <c r="F19" s="80"/>
      <c r="G19" s="81"/>
      <c r="H19" s="81"/>
      <c r="I19" s="81"/>
      <c r="J19" s="81"/>
      <c r="K19" s="81"/>
      <c r="L19" s="81"/>
      <c r="M19" s="83"/>
      <c r="T19" t="s">
        <v>591</v>
      </c>
      <c r="U19" s="24" t="s">
        <v>558</v>
      </c>
      <c r="V19" s="50"/>
      <c r="W19" s="50"/>
      <c r="X19" s="52"/>
      <c r="Y19" s="52"/>
      <c r="Z19" s="52"/>
    </row>
    <row r="20" spans="1:26" ht="14.25" customHeight="1">
      <c r="A20" s="84" t="s">
        <v>598</v>
      </c>
      <c r="B20" s="85" t="s">
        <v>947</v>
      </c>
      <c r="C20" s="60"/>
      <c r="D20" s="60"/>
      <c r="E20" s="60"/>
      <c r="F20" s="86"/>
      <c r="G20" s="87"/>
      <c r="H20" s="87"/>
      <c r="I20" s="87"/>
      <c r="J20" s="87"/>
      <c r="K20" s="87"/>
      <c r="L20" s="87"/>
      <c r="M20" s="88"/>
      <c r="T20" t="s">
        <v>592</v>
      </c>
      <c r="U20" s="24" t="s">
        <v>559</v>
      </c>
      <c r="V20" s="50"/>
      <c r="W20" s="50"/>
      <c r="X20" s="52"/>
      <c r="Y20" s="52"/>
      <c r="Z20" s="52"/>
    </row>
    <row r="21" spans="20:26" ht="16.5" customHeight="1">
      <c r="T21" t="s">
        <v>593</v>
      </c>
      <c r="U21" s="24" t="s">
        <v>560</v>
      </c>
      <c r="V21" s="50"/>
      <c r="W21" s="50"/>
      <c r="X21" s="52"/>
      <c r="Y21" s="52"/>
      <c r="Z21" s="52"/>
    </row>
    <row r="22" spans="20:26" ht="14.25" customHeight="1">
      <c r="T22" t="s">
        <v>594</v>
      </c>
      <c r="U22" s="24" t="s">
        <v>561</v>
      </c>
      <c r="V22" s="50"/>
      <c r="W22" s="50"/>
      <c r="X22" s="52"/>
      <c r="Y22" s="52"/>
      <c r="Z22" s="52"/>
    </row>
    <row r="23" spans="20:26" ht="14.25" customHeight="1">
      <c r="T23" t="s">
        <v>595</v>
      </c>
      <c r="U23" s="24" t="s">
        <v>562</v>
      </c>
      <c r="V23" s="50"/>
      <c r="W23" s="50"/>
      <c r="X23" s="52"/>
      <c r="Y23" s="52"/>
      <c r="Z23" s="52"/>
    </row>
    <row r="24" spans="20:26" ht="14.25" customHeight="1">
      <c r="T24" t="s">
        <v>580</v>
      </c>
      <c r="U24" s="24" t="s">
        <v>563</v>
      </c>
      <c r="V24" s="50"/>
      <c r="W24" s="50"/>
      <c r="X24" s="52"/>
      <c r="Y24" s="52"/>
      <c r="Z24" s="52"/>
    </row>
    <row r="25" spans="20:26" ht="16.5" customHeight="1">
      <c r="T25" s="63" t="s">
        <v>601</v>
      </c>
      <c r="U25" s="24" t="s">
        <v>564</v>
      </c>
      <c r="V25" s="50"/>
      <c r="W25" s="50"/>
      <c r="X25" s="52"/>
      <c r="Y25" s="52"/>
      <c r="Z25" s="52"/>
    </row>
    <row r="26" spans="20:26" ht="16.5" customHeight="1">
      <c r="T26" s="63" t="s">
        <v>602</v>
      </c>
      <c r="U26" s="24" t="s">
        <v>565</v>
      </c>
      <c r="V26" s="50"/>
      <c r="W26" s="50"/>
      <c r="X26" s="52"/>
      <c r="Y26" s="52"/>
      <c r="Z26" s="52"/>
    </row>
    <row r="27" spans="20:26" ht="16.5" customHeight="1">
      <c r="T27" s="63" t="s">
        <v>603</v>
      </c>
      <c r="U27" s="24" t="s">
        <v>566</v>
      </c>
      <c r="V27" s="50"/>
      <c r="W27" s="50"/>
      <c r="X27" s="52"/>
      <c r="Y27" s="52"/>
      <c r="Z27" s="52"/>
    </row>
    <row r="28" spans="20:26" ht="16.5" customHeight="1">
      <c r="T28" s="63" t="s">
        <v>604</v>
      </c>
      <c r="U28" s="24" t="s">
        <v>567</v>
      </c>
      <c r="V28" s="50"/>
      <c r="W28" s="50"/>
      <c r="X28" s="52"/>
      <c r="Y28" s="52"/>
      <c r="Z28" s="52"/>
    </row>
    <row r="29" spans="20:26" ht="16.5" customHeight="1">
      <c r="T29" s="63" t="s">
        <v>626</v>
      </c>
      <c r="U29" s="24" t="s">
        <v>568</v>
      </c>
      <c r="V29" s="50"/>
      <c r="W29" s="50"/>
      <c r="X29" s="52"/>
      <c r="Y29" s="52"/>
      <c r="Z29" s="52"/>
    </row>
    <row r="30" spans="20:26" ht="16.5" customHeight="1">
      <c r="T30" s="63" t="s">
        <v>627</v>
      </c>
      <c r="U30" s="24" t="s">
        <v>569</v>
      </c>
      <c r="V30" s="50"/>
      <c r="W30" s="50"/>
      <c r="X30" s="52"/>
      <c r="Y30" s="52"/>
      <c r="Z30" s="52"/>
    </row>
    <row r="31" spans="20:26" ht="16.5" customHeight="1">
      <c r="T31" s="63" t="s">
        <v>628</v>
      </c>
      <c r="U31" s="24" t="s">
        <v>570</v>
      </c>
      <c r="V31" s="50"/>
      <c r="W31" s="50"/>
      <c r="X31" s="52"/>
      <c r="Y31" s="52"/>
      <c r="Z31" s="52"/>
    </row>
    <row r="32" spans="20:26" ht="16.5" customHeight="1">
      <c r="T32" s="63" t="s">
        <v>334</v>
      </c>
      <c r="U32" s="24" t="s">
        <v>571</v>
      </c>
      <c r="V32" s="50"/>
      <c r="W32" s="50"/>
      <c r="X32" s="52"/>
      <c r="Y32" s="52"/>
      <c r="Z32" s="52"/>
    </row>
    <row r="33" spans="20:26" ht="16.5" customHeight="1">
      <c r="T33" s="63" t="s">
        <v>702</v>
      </c>
      <c r="U33" s="24" t="s">
        <v>572</v>
      </c>
      <c r="V33" s="50"/>
      <c r="W33" s="50"/>
      <c r="X33" s="52"/>
      <c r="Y33" s="52"/>
      <c r="Z33" s="52"/>
    </row>
    <row r="34" spans="20:26" ht="16.5" customHeight="1">
      <c r="T34" s="63" t="s">
        <v>703</v>
      </c>
      <c r="U34" s="24" t="s">
        <v>573</v>
      </c>
      <c r="V34" s="50"/>
      <c r="W34" s="50"/>
      <c r="X34" s="52"/>
      <c r="Y34" s="52"/>
      <c r="Z34" s="52"/>
    </row>
    <row r="35" spans="20:26" ht="16.5" customHeight="1">
      <c r="T35" s="63" t="s">
        <v>630</v>
      </c>
      <c r="U35" s="24" t="s">
        <v>574</v>
      </c>
      <c r="V35" s="50"/>
      <c r="W35" s="50"/>
      <c r="X35" s="52"/>
      <c r="Y35" s="52"/>
      <c r="Z35" s="52"/>
    </row>
    <row r="36" spans="20:21" ht="16.5" customHeight="1">
      <c r="T36" s="63" t="s">
        <v>704</v>
      </c>
      <c r="U36" s="24" t="s">
        <v>575</v>
      </c>
    </row>
    <row r="37" spans="2:21" ht="8.25" customHeight="1">
      <c r="B37" s="61"/>
      <c r="C37" s="61"/>
      <c r="D37" s="61"/>
      <c r="E37" s="61"/>
      <c r="F37" s="61"/>
      <c r="N37" s="61"/>
      <c r="O37" s="61"/>
      <c r="P37" s="61"/>
      <c r="T37" s="63" t="s">
        <v>705</v>
      </c>
      <c r="U37" s="24" t="s">
        <v>576</v>
      </c>
    </row>
    <row r="38" spans="6:21" ht="16.5" customHeight="1">
      <c r="F38" s="80"/>
      <c r="G38" s="81"/>
      <c r="H38" s="81"/>
      <c r="I38" s="81"/>
      <c r="J38" s="61"/>
      <c r="T38" s="63" t="s">
        <v>631</v>
      </c>
      <c r="U38" s="24" t="s">
        <v>577</v>
      </c>
    </row>
    <row r="39" spans="20:21" ht="16.5" customHeight="1">
      <c r="T39" t="s">
        <v>648</v>
      </c>
      <c r="U39" s="24" t="s">
        <v>322</v>
      </c>
    </row>
    <row r="40" spans="20:21" ht="16.5" customHeight="1">
      <c r="T40" t="s">
        <v>645</v>
      </c>
      <c r="U40" s="24" t="s">
        <v>323</v>
      </c>
    </row>
    <row r="41" spans="20:21" ht="16.5" customHeight="1">
      <c r="T41" t="s">
        <v>646</v>
      </c>
      <c r="U41" s="24" t="s">
        <v>324</v>
      </c>
    </row>
    <row r="42" spans="20:21" ht="16.5" customHeight="1">
      <c r="T42" t="s">
        <v>647</v>
      </c>
      <c r="U42" s="24" t="s">
        <v>325</v>
      </c>
    </row>
    <row r="43" spans="1:21" ht="16.5" customHeight="1">
      <c r="A43" s="50"/>
      <c r="B43" s="50"/>
      <c r="C43" s="50"/>
      <c r="D43" s="50"/>
      <c r="E43" s="50"/>
      <c r="F43" s="80"/>
      <c r="G43" s="81"/>
      <c r="H43" s="81"/>
      <c r="I43" s="81"/>
      <c r="J43" s="61"/>
      <c r="T43" t="s">
        <v>709</v>
      </c>
      <c r="U43" s="24" t="s">
        <v>326</v>
      </c>
    </row>
    <row r="44" spans="1:21" ht="16.5" customHeight="1">
      <c r="A44" s="89"/>
      <c r="B44" s="80"/>
      <c r="C44" s="80"/>
      <c r="D44" s="80"/>
      <c r="E44" s="80"/>
      <c r="F44" s="80"/>
      <c r="G44" s="81"/>
      <c r="H44" s="81"/>
      <c r="I44" s="81"/>
      <c r="J44" s="61"/>
      <c r="T44" t="s">
        <v>710</v>
      </c>
      <c r="U44" s="24" t="s">
        <v>327</v>
      </c>
    </row>
    <row r="45" spans="1:21" ht="16.5" customHeight="1">
      <c r="A45" s="23"/>
      <c r="B45" s="80"/>
      <c r="C45" s="80"/>
      <c r="D45" s="80"/>
      <c r="E45" s="80"/>
      <c r="F45" s="80"/>
      <c r="G45" s="81"/>
      <c r="H45" s="81"/>
      <c r="I45" s="23"/>
      <c r="J45" s="61"/>
      <c r="T45" t="s">
        <v>654</v>
      </c>
      <c r="U45" s="24" t="s">
        <v>328</v>
      </c>
    </row>
    <row r="46" spans="20:21" ht="12.75">
      <c r="T46" t="s">
        <v>655</v>
      </c>
      <c r="U46" s="24" t="s">
        <v>329</v>
      </c>
    </row>
    <row r="47" spans="20:21" ht="12.75">
      <c r="T47" t="s">
        <v>656</v>
      </c>
      <c r="U47" s="24" t="s">
        <v>330</v>
      </c>
    </row>
  </sheetData>
  <mergeCells count="8">
    <mergeCell ref="B12:M12"/>
    <mergeCell ref="B13:M13"/>
    <mergeCell ref="B14:M14"/>
    <mergeCell ref="B15:M15"/>
    <mergeCell ref="J6:P6"/>
    <mergeCell ref="B9:M9"/>
    <mergeCell ref="B10:M10"/>
    <mergeCell ref="B11:M11"/>
  </mergeCells>
  <conditionalFormatting sqref="A9:M15">
    <cfRule type="expression" priority="1" dxfId="1" stopIfTrue="1">
      <formula>$P9&lt;=2</formula>
    </cfRule>
    <cfRule type="expression" priority="2" dxfId="2" stopIfTrue="1">
      <formula>$P9&gt;5</formula>
    </cfRule>
  </conditionalFormatting>
  <dataValidations count="1">
    <dataValidation type="list" showInputMessage="1" showErrorMessage="1" sqref="J6">
      <formula1>$T$17:$T$47</formula1>
    </dataValidation>
  </dataValidations>
  <printOptions/>
  <pageMargins left="0.54" right="0.33" top="0.4" bottom="0.87" header="0.35" footer="0.5"/>
  <pageSetup horizontalDpi="360" verticalDpi="360" orientation="portrait" paperSize="9" r:id="rId2"/>
  <headerFooter alignWithMargins="0">
    <oddFooter>&amp;L&amp;8Analisi dei dati a cura di Sante Velo&amp;C&amp;8&amp;F [&amp;A]&amp;R&amp;8Pagina &amp;P di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showGridLines="0" showRowColHeaders="0" workbookViewId="0" topLeftCell="A4">
      <selection activeCell="J6" sqref="J6:P6"/>
    </sheetView>
  </sheetViews>
  <sheetFormatPr defaultColWidth="9.140625" defaultRowHeight="12.75"/>
  <cols>
    <col min="1" max="1" width="5.00390625" style="0" customWidth="1"/>
    <col min="2" max="12" width="5.8515625" style="0" customWidth="1"/>
    <col min="13" max="13" width="10.140625" style="0" customWidth="1"/>
    <col min="14" max="14" width="4.8515625" style="0" customWidth="1"/>
    <col min="15" max="15" width="5.57421875" style="0" customWidth="1"/>
    <col min="16" max="16" width="5.00390625" style="0" customWidth="1"/>
    <col min="17" max="17" width="0.85546875" style="0" customWidth="1"/>
    <col min="18" max="18" width="5.8515625" style="0" customWidth="1"/>
    <col min="19" max="19" width="9.00390625" style="0" customWidth="1"/>
    <col min="20" max="22" width="9.00390625" style="0" hidden="1" customWidth="1"/>
    <col min="23" max="23" width="9.00390625" style="0" customWidth="1"/>
  </cols>
  <sheetData>
    <row r="1" spans="1:22" ht="15" customHeight="1">
      <c r="A1" s="2" t="s">
        <v>578</v>
      </c>
      <c r="T1" s="22" t="str">
        <f>VLOOKUP(J6,T17:U47,2,FALSE)</f>
        <v>3C</v>
      </c>
      <c r="U1" s="1" t="e">
        <f>VLOOKUP(J6,T17:U24,2,FALSE)</f>
        <v>#N/A</v>
      </c>
      <c r="V1" s="64" t="str">
        <f>LEFT(T1,1)</f>
        <v>3</v>
      </c>
    </row>
    <row r="2" spans="1:22" ht="15" customHeight="1">
      <c r="A2" s="23" t="s">
        <v>579</v>
      </c>
      <c r="T2" s="24"/>
      <c r="U2" s="24" t="s">
        <v>522</v>
      </c>
      <c r="V2" s="24"/>
    </row>
    <row r="3" spans="1:22" ht="15.75" customHeight="1">
      <c r="A3" s="25" t="s">
        <v>620</v>
      </c>
      <c r="T3" s="24"/>
      <c r="U3" s="24" t="s">
        <v>523</v>
      </c>
      <c r="V3" s="24"/>
    </row>
    <row r="4" spans="1:22" ht="16.5" customHeight="1">
      <c r="A4" s="65" t="s">
        <v>333</v>
      </c>
      <c r="T4" s="24"/>
      <c r="U4" s="24" t="s">
        <v>524</v>
      </c>
      <c r="V4" s="24"/>
    </row>
    <row r="5" spans="20:22" ht="8.25" customHeight="1">
      <c r="T5" s="24"/>
      <c r="U5" s="24" t="s">
        <v>525</v>
      </c>
      <c r="V5" s="24"/>
    </row>
    <row r="6" spans="9:22" ht="19.5" customHeight="1">
      <c r="I6" s="27" t="str">
        <f>IF(J6="Veneto","Regione ",IF(V1="1","Provincia ",IF(V1="2","Tipo di Istiuto ",IF(V1="3","Dimensioni azienda - n. addetti ",IF(V1="4","Macrosettore ",IF(V1="5","Anni di permanenza nel ruolo attuale ",IF(V1="6","Esperienze precedenti di tutoring ",IF(V1="7","Tipo di esperienza di tutoring ",""))))))))</f>
        <v>Dimensioni azienda - n. addetti </v>
      </c>
      <c r="J6" s="148" t="s">
        <v>628</v>
      </c>
      <c r="K6" s="149"/>
      <c r="L6" s="149"/>
      <c r="M6" s="149"/>
      <c r="N6" s="149"/>
      <c r="O6" s="149"/>
      <c r="P6" s="150"/>
      <c r="T6" s="24"/>
      <c r="U6" s="24" t="s">
        <v>526</v>
      </c>
      <c r="V6" s="24"/>
    </row>
    <row r="7" spans="20:22" ht="12" customHeight="1">
      <c r="T7" s="24"/>
      <c r="U7" s="24" t="s">
        <v>527</v>
      </c>
      <c r="V7" s="24"/>
    </row>
    <row r="8" spans="1:22" ht="16.5" customHeight="1">
      <c r="A8" s="28" t="s">
        <v>714</v>
      </c>
      <c r="B8" s="29" t="s">
        <v>600</v>
      </c>
      <c r="C8" s="30"/>
      <c r="D8" s="30"/>
      <c r="E8" s="30"/>
      <c r="F8" s="67"/>
      <c r="G8" s="67"/>
      <c r="H8" s="67"/>
      <c r="I8" s="67"/>
      <c r="J8" s="67"/>
      <c r="K8" s="67"/>
      <c r="L8" s="67"/>
      <c r="M8" s="31"/>
      <c r="N8" s="28" t="s">
        <v>582</v>
      </c>
      <c r="O8" s="32" t="s">
        <v>583</v>
      </c>
      <c r="P8" s="33" t="s">
        <v>584</v>
      </c>
      <c r="T8" s="24"/>
      <c r="U8" s="24" t="s">
        <v>528</v>
      </c>
      <c r="V8" s="24"/>
    </row>
    <row r="9" spans="1:22" ht="16.5" customHeight="1">
      <c r="A9" s="68">
        <v>1</v>
      </c>
      <c r="B9" s="69" t="s">
        <v>336</v>
      </c>
      <c r="C9" s="35"/>
      <c r="D9" s="35"/>
      <c r="E9" s="35"/>
      <c r="F9" s="35"/>
      <c r="G9" s="70"/>
      <c r="H9" s="70"/>
      <c r="I9" s="70"/>
      <c r="J9" s="70"/>
      <c r="K9" s="70"/>
      <c r="L9" s="70"/>
      <c r="M9" s="71"/>
      <c r="N9" s="34">
        <f>IF($J$6="","",VLOOKUP($T$1,Z_AZ3,2,FALSE))</f>
        <v>83</v>
      </c>
      <c r="O9" s="37">
        <f aca="true" t="shared" si="0" ref="O9:O19">N9*100/VLOOKUP($T$1,Z_AZ3,26,FALSE)</f>
        <v>87.36842105263158</v>
      </c>
      <c r="P9" s="38">
        <f aca="true" t="shared" si="1" ref="P9:P19">RANK(O9,$O$9:$O$19)</f>
        <v>1</v>
      </c>
      <c r="T9" s="24"/>
      <c r="U9" s="24" t="s">
        <v>529</v>
      </c>
      <c r="V9" s="24"/>
    </row>
    <row r="10" spans="1:22" ht="16.5" customHeight="1">
      <c r="A10" s="72">
        <v>2</v>
      </c>
      <c r="B10" s="73" t="s">
        <v>337</v>
      </c>
      <c r="C10" s="40"/>
      <c r="D10" s="40"/>
      <c r="E10" s="40"/>
      <c r="F10" s="40"/>
      <c r="G10" s="74"/>
      <c r="H10" s="74"/>
      <c r="I10" s="74"/>
      <c r="J10" s="74"/>
      <c r="K10" s="74"/>
      <c r="L10" s="74"/>
      <c r="M10" s="75"/>
      <c r="N10" s="39">
        <f>IF($J$6="","",VLOOKUP($T$1,Z_AZ3,3,FALSE))</f>
        <v>71</v>
      </c>
      <c r="O10" s="42">
        <f t="shared" si="0"/>
        <v>74.73684210526316</v>
      </c>
      <c r="P10" s="43">
        <f t="shared" si="1"/>
        <v>5</v>
      </c>
      <c r="T10" s="24"/>
      <c r="U10" s="24" t="s">
        <v>530</v>
      </c>
      <c r="V10" s="24"/>
    </row>
    <row r="11" spans="1:22" ht="16.5" customHeight="1">
      <c r="A11" s="72">
        <v>3</v>
      </c>
      <c r="B11" s="91" t="s">
        <v>342</v>
      </c>
      <c r="C11" s="40"/>
      <c r="D11" s="40"/>
      <c r="E11" s="40"/>
      <c r="F11" s="40"/>
      <c r="G11" s="74"/>
      <c r="H11" s="74"/>
      <c r="I11" s="74"/>
      <c r="J11" s="74"/>
      <c r="K11" s="74"/>
      <c r="L11" s="74"/>
      <c r="M11" s="75"/>
      <c r="N11" s="39">
        <f>IF($J$6="","",VLOOKUP($T$1,Z_AZ3,4,FALSE))</f>
        <v>50</v>
      </c>
      <c r="O11" s="42">
        <f t="shared" si="0"/>
        <v>52.63157894736842</v>
      </c>
      <c r="P11" s="43">
        <f t="shared" si="1"/>
        <v>8</v>
      </c>
      <c r="T11" s="24"/>
      <c r="U11" s="24" t="s">
        <v>531</v>
      </c>
      <c r="V11" s="24"/>
    </row>
    <row r="12" spans="1:21" ht="16.5" customHeight="1">
      <c r="A12" s="72">
        <v>4</v>
      </c>
      <c r="B12" s="73" t="s">
        <v>675</v>
      </c>
      <c r="C12" s="40"/>
      <c r="D12" s="40"/>
      <c r="E12" s="40"/>
      <c r="F12" s="40"/>
      <c r="G12" s="74"/>
      <c r="H12" s="74"/>
      <c r="I12" s="74"/>
      <c r="J12" s="74"/>
      <c r="K12" s="74"/>
      <c r="L12" s="74"/>
      <c r="M12" s="75"/>
      <c r="N12" s="39">
        <f>IF($J$6="","",VLOOKUP($T$1,Z_AZ3,5,FALSE))</f>
        <v>44</v>
      </c>
      <c r="O12" s="42">
        <f t="shared" si="0"/>
        <v>46.31578947368421</v>
      </c>
      <c r="P12" s="43">
        <f t="shared" si="1"/>
        <v>11</v>
      </c>
      <c r="U12" s="24" t="s">
        <v>532</v>
      </c>
    </row>
    <row r="13" spans="1:21" ht="16.5" customHeight="1">
      <c r="A13" s="72">
        <v>5</v>
      </c>
      <c r="B13" s="73" t="s">
        <v>338</v>
      </c>
      <c r="C13" s="40"/>
      <c r="D13" s="40"/>
      <c r="E13" s="40"/>
      <c r="F13" s="40"/>
      <c r="G13" s="74"/>
      <c r="H13" s="74"/>
      <c r="I13" s="74"/>
      <c r="J13" s="74"/>
      <c r="K13" s="74"/>
      <c r="L13" s="74"/>
      <c r="M13" s="75"/>
      <c r="N13" s="39">
        <f>IF($J$6="","",VLOOKUP($T$1,Z_AZ3,6,FALSE))</f>
        <v>73</v>
      </c>
      <c r="O13" s="42">
        <f t="shared" si="0"/>
        <v>76.84210526315789</v>
      </c>
      <c r="P13" s="43">
        <f t="shared" si="1"/>
        <v>3</v>
      </c>
      <c r="U13" s="24" t="s">
        <v>533</v>
      </c>
    </row>
    <row r="14" spans="1:21" ht="16.5" customHeight="1">
      <c r="A14" s="72">
        <v>6</v>
      </c>
      <c r="B14" s="73" t="s">
        <v>339</v>
      </c>
      <c r="C14" s="40"/>
      <c r="D14" s="40"/>
      <c r="E14" s="40"/>
      <c r="F14" s="40"/>
      <c r="G14" s="74"/>
      <c r="H14" s="74"/>
      <c r="I14" s="74"/>
      <c r="J14" s="74"/>
      <c r="K14" s="74"/>
      <c r="L14" s="74"/>
      <c r="M14" s="75"/>
      <c r="N14" s="39">
        <f>IF($J$6="","",VLOOKUP($T$1,Z_AZ3,7,FALSE))</f>
        <v>51</v>
      </c>
      <c r="O14" s="42">
        <f t="shared" si="0"/>
        <v>53.68421052631579</v>
      </c>
      <c r="P14" s="43">
        <f t="shared" si="1"/>
        <v>7</v>
      </c>
      <c r="U14" s="24" t="s">
        <v>534</v>
      </c>
    </row>
    <row r="15" spans="1:16" ht="16.5" customHeight="1">
      <c r="A15" s="76">
        <v>7</v>
      </c>
      <c r="B15" s="77" t="s">
        <v>341</v>
      </c>
      <c r="C15" s="55"/>
      <c r="D15" s="55"/>
      <c r="E15" s="55"/>
      <c r="F15" s="55"/>
      <c r="G15" s="78"/>
      <c r="H15" s="78"/>
      <c r="I15" s="78"/>
      <c r="J15" s="78"/>
      <c r="K15" s="78"/>
      <c r="L15" s="78"/>
      <c r="M15" s="79"/>
      <c r="N15" s="39">
        <f>IF($J$6="","",VLOOKUP($T$1,Z_AZ3,8,FALSE))</f>
        <v>49</v>
      </c>
      <c r="O15" s="42">
        <f t="shared" si="0"/>
        <v>51.578947368421055</v>
      </c>
      <c r="P15" s="43">
        <f t="shared" si="1"/>
        <v>9</v>
      </c>
    </row>
    <row r="16" spans="1:16" ht="16.5" customHeight="1">
      <c r="A16" s="68">
        <v>8</v>
      </c>
      <c r="B16" s="69" t="s">
        <v>340</v>
      </c>
      <c r="C16" s="35"/>
      <c r="D16" s="35"/>
      <c r="E16" s="35"/>
      <c r="F16" s="35"/>
      <c r="G16" s="70"/>
      <c r="H16" s="70"/>
      <c r="I16" s="70"/>
      <c r="J16" s="70"/>
      <c r="K16" s="70"/>
      <c r="L16" s="70"/>
      <c r="M16" s="71"/>
      <c r="N16" s="39">
        <f>IF($J$6="","",VLOOKUP($T$1,Z_AZ3,9,FALSE))</f>
        <v>45</v>
      </c>
      <c r="O16" s="42">
        <f t="shared" si="0"/>
        <v>47.36842105263158</v>
      </c>
      <c r="P16" s="43">
        <f t="shared" si="1"/>
        <v>10</v>
      </c>
    </row>
    <row r="17" spans="1:21" ht="16.5" customHeight="1">
      <c r="A17" s="72">
        <v>9</v>
      </c>
      <c r="B17" s="73" t="s">
        <v>335</v>
      </c>
      <c r="C17" s="40"/>
      <c r="D17" s="40"/>
      <c r="E17" s="40"/>
      <c r="F17" s="40"/>
      <c r="G17" s="74"/>
      <c r="H17" s="74"/>
      <c r="I17" s="74"/>
      <c r="J17" s="74"/>
      <c r="K17" s="74"/>
      <c r="L17" s="74"/>
      <c r="M17" s="75"/>
      <c r="N17" s="39">
        <f>IF($J$6="","",VLOOKUP($T$1,Z_AZ3,10,FALSE))</f>
        <v>82</v>
      </c>
      <c r="O17" s="42">
        <f t="shared" si="0"/>
        <v>86.3157894736842</v>
      </c>
      <c r="P17" s="43">
        <f t="shared" si="1"/>
        <v>2</v>
      </c>
      <c r="T17" t="s">
        <v>589</v>
      </c>
      <c r="U17" s="24" t="s">
        <v>556</v>
      </c>
    </row>
    <row r="18" spans="1:21" ht="16.5" customHeight="1">
      <c r="A18" s="72">
        <v>10</v>
      </c>
      <c r="B18" s="73" t="s">
        <v>681</v>
      </c>
      <c r="C18" s="40"/>
      <c r="D18" s="40"/>
      <c r="E18" s="40"/>
      <c r="F18" s="40"/>
      <c r="G18" s="74"/>
      <c r="H18" s="74"/>
      <c r="I18" s="74"/>
      <c r="J18" s="74"/>
      <c r="K18" s="74"/>
      <c r="L18" s="74"/>
      <c r="M18" s="75"/>
      <c r="N18" s="39">
        <f>IF($J$6="","",VLOOKUP($T$1,Z_AZ3,11,FALSE))</f>
        <v>72</v>
      </c>
      <c r="O18" s="42">
        <f t="shared" si="0"/>
        <v>75.78947368421052</v>
      </c>
      <c r="P18" s="43">
        <f t="shared" si="1"/>
        <v>4</v>
      </c>
      <c r="T18" t="s">
        <v>590</v>
      </c>
      <c r="U18" s="24" t="s">
        <v>557</v>
      </c>
    </row>
    <row r="19" spans="1:26" ht="16.5" customHeight="1">
      <c r="A19" s="76">
        <v>11</v>
      </c>
      <c r="B19" s="77" t="s">
        <v>682</v>
      </c>
      <c r="C19" s="55"/>
      <c r="D19" s="55"/>
      <c r="E19" s="55"/>
      <c r="F19" s="55"/>
      <c r="G19" s="78"/>
      <c r="H19" s="78"/>
      <c r="I19" s="78"/>
      <c r="J19" s="78"/>
      <c r="K19" s="78"/>
      <c r="L19" s="78"/>
      <c r="M19" s="79"/>
      <c r="N19" s="53">
        <f>IF($J$6="","",VLOOKUP($T$1,Z_AZ3,12,FALSE))</f>
        <v>65</v>
      </c>
      <c r="O19" s="57">
        <f t="shared" si="0"/>
        <v>68.42105263157895</v>
      </c>
      <c r="P19" s="58">
        <f t="shared" si="1"/>
        <v>6</v>
      </c>
      <c r="T19" t="s">
        <v>591</v>
      </c>
      <c r="U19" s="24" t="s">
        <v>558</v>
      </c>
      <c r="V19" s="50"/>
      <c r="W19" s="50"/>
      <c r="X19" s="52"/>
      <c r="Y19" s="52"/>
      <c r="Z19" s="52"/>
    </row>
    <row r="20" spans="20:26" ht="10.5" customHeight="1">
      <c r="T20" t="s">
        <v>592</v>
      </c>
      <c r="U20" s="24" t="s">
        <v>559</v>
      </c>
      <c r="V20" s="50"/>
      <c r="W20" s="50"/>
      <c r="X20" s="52"/>
      <c r="Y20" s="52"/>
      <c r="Z20" s="52"/>
    </row>
    <row r="21" spans="1:26" ht="16.5" customHeight="1">
      <c r="A21" s="44" t="s">
        <v>585</v>
      </c>
      <c r="B21" s="45"/>
      <c r="C21" s="45"/>
      <c r="D21" s="45"/>
      <c r="E21" s="45"/>
      <c r="F21" s="45"/>
      <c r="G21" s="82"/>
      <c r="H21" s="82"/>
      <c r="I21" s="82"/>
      <c r="J21" s="82"/>
      <c r="K21" s="82"/>
      <c r="L21" s="82"/>
      <c r="M21" s="46"/>
      <c r="T21" t="s">
        <v>593</v>
      </c>
      <c r="U21" s="24" t="s">
        <v>560</v>
      </c>
      <c r="V21" s="50"/>
      <c r="W21" s="50"/>
      <c r="X21" s="52"/>
      <c r="Y21" s="52"/>
      <c r="Z21" s="52"/>
    </row>
    <row r="22" spans="1:26" ht="14.25" customHeight="1">
      <c r="A22" s="48" t="s">
        <v>596</v>
      </c>
      <c r="B22" s="49" t="s">
        <v>586</v>
      </c>
      <c r="C22" s="50"/>
      <c r="D22" s="50"/>
      <c r="E22" s="50"/>
      <c r="F22" s="80"/>
      <c r="G22" s="81"/>
      <c r="H22" s="81"/>
      <c r="I22" s="81"/>
      <c r="J22" s="81"/>
      <c r="K22" s="81"/>
      <c r="L22" s="81"/>
      <c r="M22" s="83"/>
      <c r="T22" t="s">
        <v>594</v>
      </c>
      <c r="U22" s="24" t="s">
        <v>561</v>
      </c>
      <c r="V22" s="50"/>
      <c r="W22" s="50"/>
      <c r="X22" s="52"/>
      <c r="Y22" s="52"/>
      <c r="Z22" s="52"/>
    </row>
    <row r="23" spans="1:26" ht="14.25" customHeight="1">
      <c r="A23" s="48" t="s">
        <v>597</v>
      </c>
      <c r="B23" s="49" t="s">
        <v>331</v>
      </c>
      <c r="C23" s="50"/>
      <c r="D23" s="50"/>
      <c r="E23" s="50"/>
      <c r="F23" s="80"/>
      <c r="G23" s="81"/>
      <c r="H23" s="81"/>
      <c r="I23" s="81"/>
      <c r="J23" s="81"/>
      <c r="K23" s="81"/>
      <c r="L23" s="81"/>
      <c r="M23" s="83"/>
      <c r="T23" t="s">
        <v>595</v>
      </c>
      <c r="U23" s="24" t="s">
        <v>562</v>
      </c>
      <c r="V23" s="50"/>
      <c r="W23" s="50"/>
      <c r="X23" s="52"/>
      <c r="Y23" s="52"/>
      <c r="Z23" s="52"/>
    </row>
    <row r="24" spans="1:26" ht="14.25" customHeight="1">
      <c r="A24" s="84" t="s">
        <v>598</v>
      </c>
      <c r="B24" s="85" t="s">
        <v>948</v>
      </c>
      <c r="C24" s="60"/>
      <c r="D24" s="60"/>
      <c r="E24" s="60"/>
      <c r="F24" s="86"/>
      <c r="G24" s="87"/>
      <c r="H24" s="87"/>
      <c r="I24" s="87"/>
      <c r="J24" s="87"/>
      <c r="K24" s="87"/>
      <c r="L24" s="87"/>
      <c r="M24" s="88"/>
      <c r="T24" t="s">
        <v>580</v>
      </c>
      <c r="U24" s="24" t="s">
        <v>563</v>
      </c>
      <c r="V24" s="50"/>
      <c r="W24" s="50"/>
      <c r="X24" s="52"/>
      <c r="Y24" s="52"/>
      <c r="Z24" s="52"/>
    </row>
    <row r="25" spans="20:26" ht="16.5" customHeight="1">
      <c r="T25" s="63" t="s">
        <v>601</v>
      </c>
      <c r="U25" s="24" t="s">
        <v>564</v>
      </c>
      <c r="V25" s="50"/>
      <c r="W25" s="50"/>
      <c r="X25" s="52"/>
      <c r="Y25" s="52"/>
      <c r="Z25" s="52"/>
    </row>
    <row r="26" spans="20:26" ht="16.5" customHeight="1">
      <c r="T26" s="63" t="s">
        <v>602</v>
      </c>
      <c r="U26" s="24" t="s">
        <v>565</v>
      </c>
      <c r="V26" s="50"/>
      <c r="W26" s="50"/>
      <c r="X26" s="52"/>
      <c r="Y26" s="52"/>
      <c r="Z26" s="52"/>
    </row>
    <row r="27" spans="20:26" ht="16.5" customHeight="1">
      <c r="T27" s="63" t="s">
        <v>603</v>
      </c>
      <c r="U27" s="24" t="s">
        <v>566</v>
      </c>
      <c r="V27" s="50"/>
      <c r="W27" s="50"/>
      <c r="X27" s="52"/>
      <c r="Y27" s="52"/>
      <c r="Z27" s="52"/>
    </row>
    <row r="28" spans="20:26" ht="16.5" customHeight="1">
      <c r="T28" s="63" t="s">
        <v>604</v>
      </c>
      <c r="U28" s="24" t="s">
        <v>567</v>
      </c>
      <c r="V28" s="50"/>
      <c r="W28" s="50"/>
      <c r="X28" s="52"/>
      <c r="Y28" s="52"/>
      <c r="Z28" s="52"/>
    </row>
    <row r="29" spans="20:26" ht="16.5" customHeight="1">
      <c r="T29" s="63" t="s">
        <v>626</v>
      </c>
      <c r="U29" s="24" t="s">
        <v>568</v>
      </c>
      <c r="V29" s="50"/>
      <c r="W29" s="50"/>
      <c r="X29" s="52"/>
      <c r="Y29" s="52"/>
      <c r="Z29" s="52"/>
    </row>
    <row r="30" spans="20:26" ht="16.5" customHeight="1">
      <c r="T30" s="63" t="s">
        <v>627</v>
      </c>
      <c r="U30" s="24" t="s">
        <v>569</v>
      </c>
      <c r="V30" s="50"/>
      <c r="W30" s="50"/>
      <c r="X30" s="52"/>
      <c r="Y30" s="52"/>
      <c r="Z30" s="52"/>
    </row>
    <row r="31" spans="20:26" ht="16.5" customHeight="1">
      <c r="T31" s="63" t="s">
        <v>628</v>
      </c>
      <c r="U31" s="24" t="s">
        <v>570</v>
      </c>
      <c r="V31" s="50"/>
      <c r="W31" s="50"/>
      <c r="X31" s="52"/>
      <c r="Y31" s="52"/>
      <c r="Z31" s="52"/>
    </row>
    <row r="32" spans="20:26" ht="16.5" customHeight="1">
      <c r="T32" s="63" t="s">
        <v>334</v>
      </c>
      <c r="U32" s="24" t="s">
        <v>571</v>
      </c>
      <c r="V32" s="50"/>
      <c r="W32" s="50"/>
      <c r="X32" s="52"/>
      <c r="Y32" s="52"/>
      <c r="Z32" s="52"/>
    </row>
    <row r="33" spans="20:26" ht="16.5" customHeight="1">
      <c r="T33" s="63" t="s">
        <v>702</v>
      </c>
      <c r="U33" s="24" t="s">
        <v>572</v>
      </c>
      <c r="V33" s="50"/>
      <c r="W33" s="50"/>
      <c r="X33" s="52"/>
      <c r="Y33" s="52"/>
      <c r="Z33" s="52"/>
    </row>
    <row r="34" spans="20:26" ht="16.5" customHeight="1">
      <c r="T34" s="63" t="s">
        <v>703</v>
      </c>
      <c r="U34" s="24" t="s">
        <v>573</v>
      </c>
      <c r="V34" s="50"/>
      <c r="W34" s="50"/>
      <c r="X34" s="52"/>
      <c r="Y34" s="52"/>
      <c r="Z34" s="52"/>
    </row>
    <row r="35" spans="20:26" ht="16.5" customHeight="1">
      <c r="T35" s="63" t="s">
        <v>630</v>
      </c>
      <c r="U35" s="24" t="s">
        <v>574</v>
      </c>
      <c r="V35" s="50"/>
      <c r="W35" s="50"/>
      <c r="X35" s="52"/>
      <c r="Y35" s="52"/>
      <c r="Z35" s="52"/>
    </row>
    <row r="36" spans="20:21" ht="16.5" customHeight="1">
      <c r="T36" s="63" t="s">
        <v>704</v>
      </c>
      <c r="U36" s="24" t="s">
        <v>575</v>
      </c>
    </row>
    <row r="37" spans="2:21" ht="8.25" customHeight="1">
      <c r="B37" s="61"/>
      <c r="C37" s="61"/>
      <c r="D37" s="61"/>
      <c r="E37" s="61"/>
      <c r="F37" s="61"/>
      <c r="N37" s="61"/>
      <c r="O37" s="61"/>
      <c r="P37" s="61"/>
      <c r="T37" s="63" t="s">
        <v>705</v>
      </c>
      <c r="U37" s="24" t="s">
        <v>576</v>
      </c>
    </row>
    <row r="38" spans="6:21" ht="16.5" customHeight="1">
      <c r="F38" s="80"/>
      <c r="G38" s="81"/>
      <c r="H38" s="81"/>
      <c r="I38" s="81"/>
      <c r="J38" s="61"/>
      <c r="T38" s="63" t="s">
        <v>631</v>
      </c>
      <c r="U38" s="24" t="s">
        <v>577</v>
      </c>
    </row>
    <row r="39" spans="20:21" ht="16.5" customHeight="1">
      <c r="T39" t="s">
        <v>648</v>
      </c>
      <c r="U39" s="24" t="s">
        <v>322</v>
      </c>
    </row>
    <row r="40" spans="20:21" ht="16.5" customHeight="1">
      <c r="T40" t="s">
        <v>645</v>
      </c>
      <c r="U40" s="24" t="s">
        <v>323</v>
      </c>
    </row>
    <row r="41" spans="20:21" ht="16.5" customHeight="1">
      <c r="T41" t="s">
        <v>646</v>
      </c>
      <c r="U41" s="24" t="s">
        <v>324</v>
      </c>
    </row>
    <row r="42" spans="20:21" ht="16.5" customHeight="1">
      <c r="T42" t="s">
        <v>647</v>
      </c>
      <c r="U42" s="24" t="s">
        <v>325</v>
      </c>
    </row>
    <row r="43" spans="1:21" ht="16.5" customHeight="1">
      <c r="A43" s="50"/>
      <c r="B43" s="50"/>
      <c r="C43" s="50"/>
      <c r="D43" s="50"/>
      <c r="E43" s="50"/>
      <c r="F43" s="80"/>
      <c r="G43" s="81"/>
      <c r="H43" s="81"/>
      <c r="I43" s="81"/>
      <c r="J43" s="61"/>
      <c r="T43" t="s">
        <v>709</v>
      </c>
      <c r="U43" s="24" t="s">
        <v>326</v>
      </c>
    </row>
    <row r="44" spans="1:21" ht="16.5" customHeight="1">
      <c r="A44" s="89"/>
      <c r="B44" s="80"/>
      <c r="C44" s="80"/>
      <c r="D44" s="80"/>
      <c r="E44" s="80"/>
      <c r="F44" s="80"/>
      <c r="G44" s="81"/>
      <c r="H44" s="81"/>
      <c r="I44" s="81"/>
      <c r="J44" s="61"/>
      <c r="T44" t="s">
        <v>710</v>
      </c>
      <c r="U44" s="24" t="s">
        <v>327</v>
      </c>
    </row>
    <row r="45" spans="1:21" ht="16.5" customHeight="1">
      <c r="A45" s="23"/>
      <c r="B45" s="80"/>
      <c r="C45" s="80"/>
      <c r="D45" s="80"/>
      <c r="E45" s="80"/>
      <c r="F45" s="80"/>
      <c r="G45" s="81"/>
      <c r="H45" s="81"/>
      <c r="I45" s="23"/>
      <c r="J45" s="61"/>
      <c r="T45" t="s">
        <v>654</v>
      </c>
      <c r="U45" s="24" t="s">
        <v>328</v>
      </c>
    </row>
    <row r="46" spans="20:21" ht="12.75">
      <c r="T46" t="s">
        <v>655</v>
      </c>
      <c r="U46" s="24" t="s">
        <v>329</v>
      </c>
    </row>
    <row r="47" spans="20:21" ht="12.75">
      <c r="T47" t="s">
        <v>656</v>
      </c>
      <c r="U47" s="24" t="s">
        <v>330</v>
      </c>
    </row>
  </sheetData>
  <mergeCells count="1">
    <mergeCell ref="J6:P6"/>
  </mergeCells>
  <conditionalFormatting sqref="A9:M19">
    <cfRule type="expression" priority="1" dxfId="1" stopIfTrue="1">
      <formula>$P9&lt;=3</formula>
    </cfRule>
    <cfRule type="expression" priority="2" dxfId="2" stopIfTrue="1">
      <formula>$P9&gt;8</formula>
    </cfRule>
  </conditionalFormatting>
  <dataValidations count="1">
    <dataValidation type="list" showInputMessage="1" showErrorMessage="1" sqref="J6">
      <formula1>$T$17:$T$47</formula1>
    </dataValidation>
  </dataValidations>
  <printOptions/>
  <pageMargins left="0.54" right="0.33" top="0.4" bottom="0.87" header="0.35" footer="0.5"/>
  <pageSetup horizontalDpi="360" verticalDpi="360" orientation="portrait" paperSize="9" r:id="rId2"/>
  <headerFooter alignWithMargins="0">
    <oddFooter>&amp;L&amp;8Analisi dei dati a cura di Sante Velo&amp;C&amp;8&amp;F [&amp;A]&amp;R&amp;8Pagina &amp;P di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showGridLines="0" showRowColHeaders="0" workbookViewId="0" topLeftCell="A1">
      <selection activeCell="J6" sqref="J6:P6"/>
    </sheetView>
  </sheetViews>
  <sheetFormatPr defaultColWidth="9.140625" defaultRowHeight="12.75"/>
  <cols>
    <col min="1" max="1" width="5.00390625" style="0" customWidth="1"/>
    <col min="2" max="12" width="5.8515625" style="0" customWidth="1"/>
    <col min="13" max="13" width="10.140625" style="0" customWidth="1"/>
    <col min="14" max="14" width="4.8515625" style="0" customWidth="1"/>
    <col min="15" max="15" width="5.57421875" style="0" customWidth="1"/>
    <col min="16" max="16" width="5.00390625" style="0" customWidth="1"/>
    <col min="17" max="17" width="0.85546875" style="0" customWidth="1"/>
    <col min="18" max="18" width="5.8515625" style="0" customWidth="1"/>
    <col min="19" max="19" width="9.00390625" style="0" customWidth="1"/>
    <col min="20" max="22" width="9.00390625" style="0" hidden="1" customWidth="1"/>
    <col min="23" max="23" width="9.00390625" style="0" customWidth="1"/>
  </cols>
  <sheetData>
    <row r="1" spans="1:22" ht="15" customHeight="1">
      <c r="A1" s="2" t="s">
        <v>578</v>
      </c>
      <c r="T1" s="22" t="str">
        <f>VLOOKUP(J6,T17:U47,2,FALSE)</f>
        <v>4C</v>
      </c>
      <c r="U1" s="1" t="e">
        <f>VLOOKUP(J6,T17:U24,2,FALSE)</f>
        <v>#N/A</v>
      </c>
      <c r="V1" s="64" t="str">
        <f>LEFT(T1,1)</f>
        <v>4</v>
      </c>
    </row>
    <row r="2" spans="1:22" ht="15" customHeight="1">
      <c r="A2" s="23" t="s">
        <v>579</v>
      </c>
      <c r="T2" s="24"/>
      <c r="U2" s="24" t="s">
        <v>522</v>
      </c>
      <c r="V2" s="24"/>
    </row>
    <row r="3" spans="1:22" ht="15.75" customHeight="1">
      <c r="A3" s="25" t="s">
        <v>620</v>
      </c>
      <c r="T3" s="24"/>
      <c r="U3" s="24" t="s">
        <v>523</v>
      </c>
      <c r="V3" s="24"/>
    </row>
    <row r="4" spans="1:22" ht="16.5" customHeight="1">
      <c r="A4" s="65" t="s">
        <v>502</v>
      </c>
      <c r="T4" s="24"/>
      <c r="U4" s="24" t="s">
        <v>524</v>
      </c>
      <c r="V4" s="24"/>
    </row>
    <row r="5" spans="20:22" ht="8.25" customHeight="1">
      <c r="T5" s="24"/>
      <c r="U5" s="24" t="s">
        <v>525</v>
      </c>
      <c r="V5" s="24"/>
    </row>
    <row r="6" spans="9:22" ht="19.5" customHeight="1">
      <c r="I6" s="27" t="str">
        <f>IF(J6="Veneto","Regione ",IF(V1="1","Provincia ",IF(V1="2","Tipo di Istiuto ",IF(V1="3","Dimensioni azienda - n. addetti ",IF(V1="4","Macrosettore ",IF(V1="5","Anni di permanenza nel ruolo attuale ",IF(V1="6","Esperienze precedenti di tutoring ",IF(V1="7","Tipo di esperienza di tutoring ",""))))))))</f>
        <v>Macrosettore </v>
      </c>
      <c r="J6" s="148" t="s">
        <v>630</v>
      </c>
      <c r="K6" s="149"/>
      <c r="L6" s="149"/>
      <c r="M6" s="149"/>
      <c r="N6" s="149"/>
      <c r="O6" s="149"/>
      <c r="P6" s="150"/>
      <c r="T6" s="24"/>
      <c r="U6" s="24" t="s">
        <v>526</v>
      </c>
      <c r="V6" s="24"/>
    </row>
    <row r="7" spans="20:22" ht="12" customHeight="1">
      <c r="T7" s="24"/>
      <c r="U7" s="24" t="s">
        <v>527</v>
      </c>
      <c r="V7" s="24"/>
    </row>
    <row r="8" spans="1:22" ht="16.5" customHeight="1">
      <c r="A8" s="28" t="s">
        <v>714</v>
      </c>
      <c r="B8" s="29" t="s">
        <v>600</v>
      </c>
      <c r="C8" s="30"/>
      <c r="D8" s="30"/>
      <c r="E8" s="30"/>
      <c r="F8" s="67"/>
      <c r="G8" s="67"/>
      <c r="H8" s="67"/>
      <c r="I8" s="67"/>
      <c r="J8" s="67"/>
      <c r="K8" s="67"/>
      <c r="L8" s="67"/>
      <c r="M8" s="31"/>
      <c r="N8" s="28" t="s">
        <v>582</v>
      </c>
      <c r="O8" s="32" t="s">
        <v>583</v>
      </c>
      <c r="P8" s="33" t="s">
        <v>584</v>
      </c>
      <c r="T8" s="24"/>
      <c r="U8" s="24" t="s">
        <v>528</v>
      </c>
      <c r="V8" s="24"/>
    </row>
    <row r="9" spans="1:22" ht="16.5" customHeight="1">
      <c r="A9" s="68">
        <v>1</v>
      </c>
      <c r="B9" s="69" t="s">
        <v>684</v>
      </c>
      <c r="C9" s="35"/>
      <c r="D9" s="35"/>
      <c r="E9" s="35"/>
      <c r="F9" s="35"/>
      <c r="G9" s="70"/>
      <c r="H9" s="70"/>
      <c r="I9" s="70"/>
      <c r="J9" s="70"/>
      <c r="K9" s="70"/>
      <c r="L9" s="70"/>
      <c r="M9" s="71"/>
      <c r="N9" s="34">
        <f>IF($J$6="","",VLOOKUP($T$1,Z_AZ3,13,FALSE))</f>
        <v>44</v>
      </c>
      <c r="O9" s="37">
        <f aca="true" t="shared" si="0" ref="O9:O21">N9*100/VLOOKUP($T$1,Z_AZ3,26,FALSE)</f>
        <v>74.57627118644068</v>
      </c>
      <c r="P9" s="38">
        <f>RANK(O9,$O$9:$O$21)</f>
        <v>12</v>
      </c>
      <c r="T9" s="24"/>
      <c r="U9" s="24" t="s">
        <v>529</v>
      </c>
      <c r="V9" s="24"/>
    </row>
    <row r="10" spans="1:22" ht="16.5" customHeight="1">
      <c r="A10" s="72">
        <v>2</v>
      </c>
      <c r="B10" s="73" t="s">
        <v>685</v>
      </c>
      <c r="C10" s="40"/>
      <c r="D10" s="40"/>
      <c r="E10" s="40"/>
      <c r="F10" s="40"/>
      <c r="G10" s="74"/>
      <c r="H10" s="74"/>
      <c r="I10" s="74"/>
      <c r="J10" s="74"/>
      <c r="K10" s="74"/>
      <c r="L10" s="74"/>
      <c r="M10" s="75"/>
      <c r="N10" s="39">
        <f>IF($J$6="","",VLOOKUP($T$1,Z_AZ3,14,FALSE))</f>
        <v>57</v>
      </c>
      <c r="O10" s="42">
        <f t="shared" si="0"/>
        <v>96.61016949152543</v>
      </c>
      <c r="P10" s="43">
        <f aca="true" t="shared" si="1" ref="P10:P21">RANK(O10,$O$9:$O$21)</f>
        <v>1</v>
      </c>
      <c r="T10" s="24"/>
      <c r="U10" s="24" t="s">
        <v>530</v>
      </c>
      <c r="V10" s="24"/>
    </row>
    <row r="11" spans="1:22" ht="16.5" customHeight="1">
      <c r="A11" s="72">
        <v>3</v>
      </c>
      <c r="B11" s="73" t="s">
        <v>686</v>
      </c>
      <c r="C11" s="40"/>
      <c r="D11" s="40"/>
      <c r="E11" s="40"/>
      <c r="F11" s="40"/>
      <c r="G11" s="74"/>
      <c r="H11" s="74"/>
      <c r="I11" s="74"/>
      <c r="J11" s="74"/>
      <c r="K11" s="74"/>
      <c r="L11" s="74"/>
      <c r="M11" s="75"/>
      <c r="N11" s="39">
        <f>IF($J$6="","",VLOOKUP($T$1,Z_AZ3,15,FALSE))</f>
        <v>55</v>
      </c>
      <c r="O11" s="42">
        <f t="shared" si="0"/>
        <v>93.22033898305085</v>
      </c>
      <c r="P11" s="43">
        <f t="shared" si="1"/>
        <v>5</v>
      </c>
      <c r="T11" s="24"/>
      <c r="U11" s="24" t="s">
        <v>531</v>
      </c>
      <c r="V11" s="24"/>
    </row>
    <row r="12" spans="1:21" ht="16.5" customHeight="1">
      <c r="A12" s="72">
        <v>4</v>
      </c>
      <c r="B12" s="73" t="s">
        <v>687</v>
      </c>
      <c r="C12" s="40"/>
      <c r="D12" s="40"/>
      <c r="E12" s="40"/>
      <c r="F12" s="40"/>
      <c r="G12" s="74"/>
      <c r="H12" s="74"/>
      <c r="I12" s="74"/>
      <c r="J12" s="74"/>
      <c r="K12" s="74"/>
      <c r="L12" s="74"/>
      <c r="M12" s="75"/>
      <c r="N12" s="39">
        <f>IF($J$6="","",VLOOKUP($T$1,Z_AZ3,16,FALSE))</f>
        <v>51</v>
      </c>
      <c r="O12" s="42">
        <f t="shared" si="0"/>
        <v>86.44067796610169</v>
      </c>
      <c r="P12" s="43">
        <f t="shared" si="1"/>
        <v>9</v>
      </c>
      <c r="U12" s="24" t="s">
        <v>532</v>
      </c>
    </row>
    <row r="13" spans="1:21" ht="16.5" customHeight="1">
      <c r="A13" s="72">
        <v>5</v>
      </c>
      <c r="B13" s="73" t="s">
        <v>688</v>
      </c>
      <c r="C13" s="40"/>
      <c r="D13" s="40"/>
      <c r="E13" s="40"/>
      <c r="F13" s="40"/>
      <c r="G13" s="74"/>
      <c r="H13" s="74"/>
      <c r="I13" s="74"/>
      <c r="J13" s="74"/>
      <c r="K13" s="74"/>
      <c r="L13" s="74"/>
      <c r="M13" s="75"/>
      <c r="N13" s="39">
        <f>IF($J$6="","",VLOOKUP($T$1,Z_AZ3,17,FALSE))</f>
        <v>57</v>
      </c>
      <c r="O13" s="42">
        <f t="shared" si="0"/>
        <v>96.61016949152543</v>
      </c>
      <c r="P13" s="43">
        <f t="shared" si="1"/>
        <v>1</v>
      </c>
      <c r="U13" s="24" t="s">
        <v>533</v>
      </c>
    </row>
    <row r="14" spans="1:21" ht="16.5" customHeight="1">
      <c r="A14" s="72">
        <v>6</v>
      </c>
      <c r="B14" s="73" t="s">
        <v>500</v>
      </c>
      <c r="C14" s="40"/>
      <c r="D14" s="40"/>
      <c r="E14" s="40"/>
      <c r="F14" s="40"/>
      <c r="G14" s="74"/>
      <c r="H14" s="74"/>
      <c r="I14" s="74"/>
      <c r="J14" s="74"/>
      <c r="K14" s="74"/>
      <c r="L14" s="74"/>
      <c r="M14" s="75"/>
      <c r="N14" s="39">
        <f>IF($J$6="","",VLOOKUP($T$1,Z_AZ3,18,FALSE))</f>
        <v>57</v>
      </c>
      <c r="O14" s="42">
        <f t="shared" si="0"/>
        <v>96.61016949152543</v>
      </c>
      <c r="P14" s="43">
        <f t="shared" si="1"/>
        <v>1</v>
      </c>
      <c r="U14" s="24" t="s">
        <v>534</v>
      </c>
    </row>
    <row r="15" spans="1:16" ht="16.5" customHeight="1">
      <c r="A15" s="76">
        <v>7</v>
      </c>
      <c r="B15" s="77" t="s">
        <v>690</v>
      </c>
      <c r="C15" s="55"/>
      <c r="D15" s="55"/>
      <c r="E15" s="55"/>
      <c r="F15" s="55"/>
      <c r="G15" s="78"/>
      <c r="H15" s="78"/>
      <c r="I15" s="78"/>
      <c r="J15" s="78"/>
      <c r="K15" s="78"/>
      <c r="L15" s="78"/>
      <c r="M15" s="79"/>
      <c r="N15" s="39">
        <f>IF($J$6="","",VLOOKUP($T$1,Z_AZ3,19,FALSE))</f>
        <v>55</v>
      </c>
      <c r="O15" s="42">
        <f t="shared" si="0"/>
        <v>93.22033898305085</v>
      </c>
      <c r="P15" s="43">
        <f t="shared" si="1"/>
        <v>5</v>
      </c>
    </row>
    <row r="16" spans="1:16" ht="16.5" customHeight="1">
      <c r="A16" s="68">
        <v>8</v>
      </c>
      <c r="B16" s="90" t="s">
        <v>691</v>
      </c>
      <c r="C16" s="35"/>
      <c r="D16" s="35"/>
      <c r="E16" s="35"/>
      <c r="F16" s="35"/>
      <c r="G16" s="70"/>
      <c r="H16" s="70"/>
      <c r="I16" s="70"/>
      <c r="J16" s="70"/>
      <c r="K16" s="70"/>
      <c r="L16" s="70"/>
      <c r="M16" s="71"/>
      <c r="N16" s="39">
        <f>IF($J$6="","",VLOOKUP($T$1,Z_AZ3,20,FALSE))</f>
        <v>53</v>
      </c>
      <c r="O16" s="42">
        <f t="shared" si="0"/>
        <v>89.83050847457628</v>
      </c>
      <c r="P16" s="43">
        <f t="shared" si="1"/>
        <v>8</v>
      </c>
    </row>
    <row r="17" spans="1:21" ht="16.5" customHeight="1">
      <c r="A17" s="72">
        <v>9</v>
      </c>
      <c r="B17" s="73" t="s">
        <v>692</v>
      </c>
      <c r="C17" s="40"/>
      <c r="D17" s="40"/>
      <c r="E17" s="40"/>
      <c r="F17" s="40"/>
      <c r="G17" s="74"/>
      <c r="H17" s="74"/>
      <c r="I17" s="74"/>
      <c r="J17" s="74"/>
      <c r="K17" s="74"/>
      <c r="L17" s="74"/>
      <c r="M17" s="75"/>
      <c r="N17" s="39">
        <f>IF($J$6="","",VLOOKUP($T$1,Z_AZ3,21,FALSE))</f>
        <v>56</v>
      </c>
      <c r="O17" s="42">
        <f t="shared" si="0"/>
        <v>94.91525423728814</v>
      </c>
      <c r="P17" s="43">
        <f t="shared" si="1"/>
        <v>4</v>
      </c>
      <c r="T17" t="s">
        <v>589</v>
      </c>
      <c r="U17" s="24" t="s">
        <v>556</v>
      </c>
    </row>
    <row r="18" spans="1:21" ht="16.5" customHeight="1">
      <c r="A18" s="72">
        <v>10</v>
      </c>
      <c r="B18" s="91" t="s">
        <v>693</v>
      </c>
      <c r="C18" s="40"/>
      <c r="D18" s="40"/>
      <c r="E18" s="40"/>
      <c r="F18" s="40"/>
      <c r="G18" s="74"/>
      <c r="H18" s="74"/>
      <c r="I18" s="74"/>
      <c r="J18" s="74"/>
      <c r="K18" s="74"/>
      <c r="L18" s="74"/>
      <c r="M18" s="75"/>
      <c r="N18" s="39">
        <f>IF($J$6="","",VLOOKUP($T$1,Z_AZ3,22,FALSE))</f>
        <v>51</v>
      </c>
      <c r="O18" s="42">
        <f t="shared" si="0"/>
        <v>86.44067796610169</v>
      </c>
      <c r="P18" s="43">
        <f t="shared" si="1"/>
        <v>9</v>
      </c>
      <c r="T18" t="s">
        <v>590</v>
      </c>
      <c r="U18" s="24" t="s">
        <v>557</v>
      </c>
    </row>
    <row r="19" spans="1:26" ht="16.5" customHeight="1">
      <c r="A19" s="72">
        <v>11</v>
      </c>
      <c r="B19" s="73" t="s">
        <v>694</v>
      </c>
      <c r="C19" s="40"/>
      <c r="D19" s="40"/>
      <c r="E19" s="40"/>
      <c r="F19" s="40"/>
      <c r="G19" s="74"/>
      <c r="H19" s="74"/>
      <c r="I19" s="74"/>
      <c r="J19" s="74"/>
      <c r="K19" s="74"/>
      <c r="L19" s="74"/>
      <c r="M19" s="75"/>
      <c r="N19" s="39">
        <f>IF($J$6="","",VLOOKUP($T$1,Z_AZ3,23,FALSE))</f>
        <v>54</v>
      </c>
      <c r="O19" s="42">
        <f t="shared" si="0"/>
        <v>91.52542372881356</v>
      </c>
      <c r="P19" s="43">
        <f t="shared" si="1"/>
        <v>7</v>
      </c>
      <c r="T19" t="s">
        <v>591</v>
      </c>
      <c r="U19" s="24" t="s">
        <v>558</v>
      </c>
      <c r="V19" s="50"/>
      <c r="W19" s="50"/>
      <c r="X19" s="52"/>
      <c r="Y19" s="52"/>
      <c r="Z19" s="52"/>
    </row>
    <row r="20" spans="1:26" ht="16.5" customHeight="1">
      <c r="A20" s="72">
        <v>12</v>
      </c>
      <c r="B20" s="73" t="s">
        <v>695</v>
      </c>
      <c r="C20" s="40"/>
      <c r="D20" s="40"/>
      <c r="E20" s="40"/>
      <c r="F20" s="40"/>
      <c r="G20" s="74"/>
      <c r="H20" s="74"/>
      <c r="I20" s="74"/>
      <c r="J20" s="74"/>
      <c r="K20" s="74"/>
      <c r="L20" s="74"/>
      <c r="M20" s="75"/>
      <c r="N20" s="39">
        <f>IF($J$6="","",VLOOKUP($T$1,Z_AZ3,24,FALSE))</f>
        <v>32</v>
      </c>
      <c r="O20" s="42">
        <f t="shared" si="0"/>
        <v>54.23728813559322</v>
      </c>
      <c r="P20" s="43">
        <f t="shared" si="1"/>
        <v>13</v>
      </c>
      <c r="T20" t="s">
        <v>592</v>
      </c>
      <c r="U20" s="24" t="s">
        <v>559</v>
      </c>
      <c r="V20" s="50"/>
      <c r="W20" s="50"/>
      <c r="X20" s="52"/>
      <c r="Y20" s="52"/>
      <c r="Z20" s="52"/>
    </row>
    <row r="21" spans="1:26" ht="16.5" customHeight="1">
      <c r="A21" s="76">
        <v>13</v>
      </c>
      <c r="B21" s="77" t="s">
        <v>501</v>
      </c>
      <c r="C21" s="55"/>
      <c r="D21" s="55"/>
      <c r="E21" s="55"/>
      <c r="F21" s="55"/>
      <c r="G21" s="78"/>
      <c r="H21" s="78"/>
      <c r="I21" s="78"/>
      <c r="J21" s="78"/>
      <c r="K21" s="78"/>
      <c r="L21" s="78"/>
      <c r="M21" s="79"/>
      <c r="N21" s="53">
        <f>IF($J$6="","",VLOOKUP($T$1,Z_AZ3,25,FALSE))</f>
        <v>45</v>
      </c>
      <c r="O21" s="57">
        <f t="shared" si="0"/>
        <v>76.27118644067797</v>
      </c>
      <c r="P21" s="58">
        <f t="shared" si="1"/>
        <v>11</v>
      </c>
      <c r="T21" t="s">
        <v>593</v>
      </c>
      <c r="U21" s="24" t="s">
        <v>560</v>
      </c>
      <c r="V21" s="50"/>
      <c r="W21" s="50"/>
      <c r="X21" s="52"/>
      <c r="Y21" s="52"/>
      <c r="Z21" s="52"/>
    </row>
    <row r="22" spans="20:26" ht="10.5" customHeight="1">
      <c r="T22" t="s">
        <v>594</v>
      </c>
      <c r="U22" s="24" t="s">
        <v>561</v>
      </c>
      <c r="V22" s="50"/>
      <c r="W22" s="50"/>
      <c r="X22" s="52"/>
      <c r="Y22" s="52"/>
      <c r="Z22" s="52"/>
    </row>
    <row r="23" spans="1:26" ht="16.5" customHeight="1">
      <c r="A23" s="44" t="s">
        <v>585</v>
      </c>
      <c r="B23" s="45"/>
      <c r="C23" s="45"/>
      <c r="D23" s="45"/>
      <c r="E23" s="45"/>
      <c r="F23" s="45"/>
      <c r="G23" s="82"/>
      <c r="H23" s="82"/>
      <c r="I23" s="82"/>
      <c r="J23" s="82"/>
      <c r="K23" s="82"/>
      <c r="L23" s="82"/>
      <c r="M23" s="46"/>
      <c r="T23" t="s">
        <v>595</v>
      </c>
      <c r="U23" s="24" t="s">
        <v>562</v>
      </c>
      <c r="V23" s="50"/>
      <c r="W23" s="50"/>
      <c r="X23" s="52"/>
      <c r="Y23" s="52"/>
      <c r="Z23" s="52"/>
    </row>
    <row r="24" spans="1:26" ht="14.25" customHeight="1">
      <c r="A24" s="48" t="s">
        <v>596</v>
      </c>
      <c r="B24" s="49" t="s">
        <v>586</v>
      </c>
      <c r="C24" s="50"/>
      <c r="D24" s="50"/>
      <c r="E24" s="50"/>
      <c r="F24" s="80"/>
      <c r="G24" s="81"/>
      <c r="H24" s="81"/>
      <c r="I24" s="81"/>
      <c r="J24" s="81"/>
      <c r="K24" s="81"/>
      <c r="L24" s="81"/>
      <c r="M24" s="83"/>
      <c r="T24" t="s">
        <v>580</v>
      </c>
      <c r="U24" s="24" t="s">
        <v>563</v>
      </c>
      <c r="V24" s="50"/>
      <c r="W24" s="50"/>
      <c r="X24" s="52"/>
      <c r="Y24" s="52"/>
      <c r="Z24" s="52"/>
    </row>
    <row r="25" spans="1:26" ht="14.25" customHeight="1">
      <c r="A25" s="48" t="s">
        <v>597</v>
      </c>
      <c r="B25" s="49" t="s">
        <v>331</v>
      </c>
      <c r="C25" s="50"/>
      <c r="D25" s="50"/>
      <c r="E25" s="50"/>
      <c r="F25" s="80"/>
      <c r="G25" s="81"/>
      <c r="H25" s="81"/>
      <c r="I25" s="81"/>
      <c r="J25" s="81"/>
      <c r="K25" s="81"/>
      <c r="L25" s="81"/>
      <c r="M25" s="83"/>
      <c r="T25" s="63" t="s">
        <v>601</v>
      </c>
      <c r="U25" s="24" t="s">
        <v>564</v>
      </c>
      <c r="V25" s="50"/>
      <c r="W25" s="50"/>
      <c r="X25" s="52"/>
      <c r="Y25" s="52"/>
      <c r="Z25" s="52"/>
    </row>
    <row r="26" spans="1:26" ht="14.25" customHeight="1">
      <c r="A26" s="84" t="s">
        <v>598</v>
      </c>
      <c r="B26" s="85" t="s">
        <v>332</v>
      </c>
      <c r="C26" s="60"/>
      <c r="D26" s="60"/>
      <c r="E26" s="60"/>
      <c r="F26" s="86"/>
      <c r="G26" s="87"/>
      <c r="H26" s="87"/>
      <c r="I26" s="87"/>
      <c r="J26" s="87"/>
      <c r="K26" s="87"/>
      <c r="L26" s="87"/>
      <c r="M26" s="88"/>
      <c r="T26" s="63" t="s">
        <v>602</v>
      </c>
      <c r="U26" s="24" t="s">
        <v>565</v>
      </c>
      <c r="V26" s="50"/>
      <c r="W26" s="50"/>
      <c r="X26" s="52"/>
      <c r="Y26" s="52"/>
      <c r="Z26" s="52"/>
    </row>
    <row r="27" spans="20:26" ht="16.5" customHeight="1">
      <c r="T27" s="63" t="s">
        <v>603</v>
      </c>
      <c r="U27" s="24" t="s">
        <v>566</v>
      </c>
      <c r="V27" s="50"/>
      <c r="W27" s="50"/>
      <c r="X27" s="52"/>
      <c r="Y27" s="52"/>
      <c r="Z27" s="52"/>
    </row>
    <row r="28" spans="20:26" ht="16.5" customHeight="1">
      <c r="T28" s="63" t="s">
        <v>604</v>
      </c>
      <c r="U28" s="24" t="s">
        <v>567</v>
      </c>
      <c r="V28" s="50"/>
      <c r="W28" s="50"/>
      <c r="X28" s="52"/>
      <c r="Y28" s="52"/>
      <c r="Z28" s="52"/>
    </row>
    <row r="29" spans="20:26" ht="16.5" customHeight="1">
      <c r="T29" s="63" t="s">
        <v>626</v>
      </c>
      <c r="U29" s="24" t="s">
        <v>568</v>
      </c>
      <c r="V29" s="50"/>
      <c r="W29" s="50"/>
      <c r="X29" s="52"/>
      <c r="Y29" s="52"/>
      <c r="Z29" s="52"/>
    </row>
    <row r="30" spans="20:26" ht="16.5" customHeight="1">
      <c r="T30" s="63" t="s">
        <v>627</v>
      </c>
      <c r="U30" s="24" t="s">
        <v>569</v>
      </c>
      <c r="V30" s="50"/>
      <c r="W30" s="50"/>
      <c r="X30" s="52"/>
      <c r="Y30" s="52"/>
      <c r="Z30" s="52"/>
    </row>
    <row r="31" spans="20:26" ht="16.5" customHeight="1">
      <c r="T31" s="63" t="s">
        <v>628</v>
      </c>
      <c r="U31" s="24" t="s">
        <v>570</v>
      </c>
      <c r="V31" s="50"/>
      <c r="W31" s="50"/>
      <c r="X31" s="52"/>
      <c r="Y31" s="52"/>
      <c r="Z31" s="52"/>
    </row>
    <row r="32" spans="20:26" ht="16.5" customHeight="1">
      <c r="T32" s="63" t="s">
        <v>629</v>
      </c>
      <c r="U32" s="24" t="s">
        <v>571</v>
      </c>
      <c r="V32" s="50"/>
      <c r="W32" s="50"/>
      <c r="X32" s="52"/>
      <c r="Y32" s="52"/>
      <c r="Z32" s="52"/>
    </row>
    <row r="33" spans="20:26" ht="16.5" customHeight="1">
      <c r="T33" s="63" t="s">
        <v>702</v>
      </c>
      <c r="U33" s="24" t="s">
        <v>572</v>
      </c>
      <c r="V33" s="50"/>
      <c r="W33" s="50"/>
      <c r="X33" s="52"/>
      <c r="Y33" s="52"/>
      <c r="Z33" s="52"/>
    </row>
    <row r="34" spans="20:26" ht="16.5" customHeight="1">
      <c r="T34" s="63" t="s">
        <v>703</v>
      </c>
      <c r="U34" s="24" t="s">
        <v>573</v>
      </c>
      <c r="V34" s="50"/>
      <c r="W34" s="50"/>
      <c r="X34" s="52"/>
      <c r="Y34" s="52"/>
      <c r="Z34" s="52"/>
    </row>
    <row r="35" spans="20:26" ht="16.5" customHeight="1">
      <c r="T35" s="63" t="s">
        <v>630</v>
      </c>
      <c r="U35" s="24" t="s">
        <v>574</v>
      </c>
      <c r="V35" s="50"/>
      <c r="W35" s="50"/>
      <c r="X35" s="52"/>
      <c r="Y35" s="52"/>
      <c r="Z35" s="52"/>
    </row>
    <row r="36" spans="20:26" ht="16.5" customHeight="1">
      <c r="T36" s="63" t="s">
        <v>704</v>
      </c>
      <c r="U36" s="24" t="s">
        <v>575</v>
      </c>
      <c r="V36" s="50"/>
      <c r="W36" s="50"/>
      <c r="X36" s="52"/>
      <c r="Y36" s="52"/>
      <c r="Z36" s="52"/>
    </row>
    <row r="37" spans="20:26" ht="16.5" customHeight="1">
      <c r="T37" s="63" t="s">
        <v>705</v>
      </c>
      <c r="U37" s="24" t="s">
        <v>576</v>
      </c>
      <c r="V37" s="50"/>
      <c r="W37" s="50"/>
      <c r="X37" s="52"/>
      <c r="Y37" s="52"/>
      <c r="Z37" s="52"/>
    </row>
    <row r="38" spans="20:21" ht="16.5" customHeight="1">
      <c r="T38" s="63" t="s">
        <v>631</v>
      </c>
      <c r="U38" s="24" t="s">
        <v>577</v>
      </c>
    </row>
    <row r="39" spans="2:21" ht="8.25" customHeight="1">
      <c r="B39" s="61"/>
      <c r="C39" s="61"/>
      <c r="D39" s="61"/>
      <c r="E39" s="61"/>
      <c r="F39" s="61"/>
      <c r="N39" s="61"/>
      <c r="O39" s="61"/>
      <c r="P39" s="61"/>
      <c r="T39" t="s">
        <v>648</v>
      </c>
      <c r="U39" s="24" t="s">
        <v>322</v>
      </c>
    </row>
    <row r="40" spans="6:21" ht="16.5" customHeight="1">
      <c r="F40" s="80"/>
      <c r="G40" s="81"/>
      <c r="H40" s="81"/>
      <c r="I40" s="81"/>
      <c r="J40" s="61"/>
      <c r="T40" t="s">
        <v>645</v>
      </c>
      <c r="U40" s="24" t="s">
        <v>323</v>
      </c>
    </row>
    <row r="41" spans="20:21" ht="16.5" customHeight="1">
      <c r="T41" t="s">
        <v>646</v>
      </c>
      <c r="U41" s="24" t="s">
        <v>324</v>
      </c>
    </row>
    <row r="42" spans="20:21" ht="16.5" customHeight="1">
      <c r="T42" t="s">
        <v>647</v>
      </c>
      <c r="U42" s="24" t="s">
        <v>325</v>
      </c>
    </row>
    <row r="43" spans="20:21" ht="16.5" customHeight="1">
      <c r="T43" t="s">
        <v>709</v>
      </c>
      <c r="U43" s="24" t="s">
        <v>326</v>
      </c>
    </row>
    <row r="44" spans="20:21" ht="16.5" customHeight="1">
      <c r="T44" t="s">
        <v>710</v>
      </c>
      <c r="U44" s="24" t="s">
        <v>327</v>
      </c>
    </row>
    <row r="45" spans="1:21" ht="16.5" customHeight="1">
      <c r="A45" s="50"/>
      <c r="B45" s="50"/>
      <c r="C45" s="50"/>
      <c r="D45" s="50"/>
      <c r="E45" s="50"/>
      <c r="F45" s="80"/>
      <c r="G45" s="81"/>
      <c r="H45" s="81"/>
      <c r="I45" s="81"/>
      <c r="J45" s="61"/>
      <c r="T45" t="s">
        <v>654</v>
      </c>
      <c r="U45" s="24" t="s">
        <v>328</v>
      </c>
    </row>
    <row r="46" spans="1:21" ht="16.5" customHeight="1">
      <c r="A46" s="89"/>
      <c r="B46" s="80"/>
      <c r="C46" s="80"/>
      <c r="D46" s="80"/>
      <c r="E46" s="80"/>
      <c r="F46" s="80"/>
      <c r="G46" s="81"/>
      <c r="H46" s="81"/>
      <c r="I46" s="81"/>
      <c r="J46" s="61"/>
      <c r="T46" t="s">
        <v>655</v>
      </c>
      <c r="U46" s="24" t="s">
        <v>329</v>
      </c>
    </row>
    <row r="47" spans="1:21" ht="16.5" customHeight="1">
      <c r="A47" s="23"/>
      <c r="B47" s="80"/>
      <c r="C47" s="80"/>
      <c r="D47" s="80"/>
      <c r="E47" s="80"/>
      <c r="F47" s="80"/>
      <c r="G47" s="81"/>
      <c r="H47" s="81"/>
      <c r="I47" s="23"/>
      <c r="J47" s="61"/>
      <c r="T47" t="s">
        <v>656</v>
      </c>
      <c r="U47" s="24" t="s">
        <v>330</v>
      </c>
    </row>
  </sheetData>
  <mergeCells count="1">
    <mergeCell ref="J6:P6"/>
  </mergeCells>
  <conditionalFormatting sqref="A9:M21">
    <cfRule type="expression" priority="1" dxfId="1" stopIfTrue="1">
      <formula>$P9&lt;=3</formula>
    </cfRule>
    <cfRule type="expression" priority="2" dxfId="2" stopIfTrue="1">
      <formula>$P9&gt;10</formula>
    </cfRule>
  </conditionalFormatting>
  <dataValidations count="1">
    <dataValidation type="list" showInputMessage="1" showErrorMessage="1" sqref="J6">
      <formula1>$T$17:$T$47</formula1>
    </dataValidation>
  </dataValidations>
  <printOptions/>
  <pageMargins left="0.54" right="0.33" top="0.4" bottom="0.87" header="0.35" footer="0.5"/>
  <pageSetup horizontalDpi="360" verticalDpi="360" orientation="portrait" paperSize="9" r:id="rId2"/>
  <headerFooter alignWithMargins="0">
    <oddFooter>&amp;L&amp;8Analisi dei dati a cura di Sante Velo&amp;C&amp;8&amp;F [&amp;A]&amp;R&amp;8Pagina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patente europea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ipsia_9a</dc:creator>
  <cp:keywords/>
  <dc:description/>
  <cp:lastModifiedBy> Anti</cp:lastModifiedBy>
  <cp:lastPrinted>2007-02-06T17:26:53Z</cp:lastPrinted>
  <dcterms:created xsi:type="dcterms:W3CDTF">2006-07-12T10:57:25Z</dcterms:created>
  <dcterms:modified xsi:type="dcterms:W3CDTF">2007-10-21T09:08:34Z</dcterms:modified>
  <cp:category/>
  <cp:version/>
  <cp:contentType/>
  <cp:contentStatus/>
</cp:coreProperties>
</file>